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arinaAlvarez\UNACH\Contratos\CONTRATO DIR ACADEMICA\MATERIAL POR DIAS\Dia 5\"/>
    </mc:Choice>
  </mc:AlternateContent>
  <xr:revisionPtr revIDLastSave="0" documentId="13_ncr:1_{66ACA426-0184-4195-991B-7C0CA1D0BE0E}" xr6:coauthVersionLast="47" xr6:coauthVersionMax="47" xr10:uidLastSave="{00000000-0000-0000-0000-000000000000}"/>
  <bookViews>
    <workbookView xWindow="-120" yWindow="-120" windowWidth="20730" windowHeight="11160" tabRatio="903" firstSheet="13" activeTab="13" xr2:uid="{00000000-000D-0000-FFFF-FFFF00000000}"/>
  </bookViews>
  <sheets>
    <sheet name="Portada " sheetId="19" r:id="rId1"/>
    <sheet name="VENTAS" sheetId="1" r:id="rId2"/>
    <sheet name="PRODUCCION" sheetId="2" r:id="rId3"/>
    <sheet name="NECESIDADES_DE_MP" sheetId="3" r:id="rId4"/>
    <sheet name="COMPRA_DE_MP" sheetId="4" r:id="rId5"/>
    <sheet name="CONSUMO_DE_MP" sheetId="5" r:id="rId6"/>
    <sheet name="COSTO_DE_MOD" sheetId="6" r:id="rId7"/>
    <sheet name="CIF" sheetId="7" r:id="rId8"/>
    <sheet name="COSTO_DE_VENTAS" sheetId="8" r:id="rId9"/>
    <sheet name="GASTOS_DE_OPERACION" sheetId="9" r:id="rId10"/>
    <sheet name="ESTADO_DE_RESULTADO" sheetId="10" r:id="rId11"/>
    <sheet name="BALANCE " sheetId="13" r:id="rId12"/>
    <sheet name="FLUJO DE CAJA" sheetId="16" r:id="rId13"/>
    <sheet name="EVALUACION " sheetId="17" r:id="rId1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" l="1"/>
  <c r="F12" i="2"/>
  <c r="D12" i="2"/>
  <c r="E9" i="17"/>
  <c r="D7" i="17"/>
  <c r="C7" i="17"/>
  <c r="C6" i="17"/>
  <c r="C5" i="17"/>
  <c r="C4" i="17"/>
  <c r="D12" i="6"/>
  <c r="D14" i="6"/>
  <c r="D13" i="6"/>
  <c r="E12" i="6"/>
  <c r="F12" i="6"/>
  <c r="E11" i="6"/>
  <c r="F11" i="6"/>
  <c r="F10" i="6"/>
  <c r="E10" i="6"/>
  <c r="D10" i="6"/>
  <c r="D11" i="6" s="1"/>
  <c r="G13" i="4"/>
  <c r="E13" i="4"/>
  <c r="F13" i="4"/>
  <c r="D13" i="4"/>
  <c r="J11" i="4"/>
  <c r="E11" i="4"/>
  <c r="F11" i="4"/>
  <c r="D11" i="4"/>
  <c r="E9" i="4"/>
  <c r="F9" i="4"/>
  <c r="D9" i="4"/>
  <c r="E30" i="3"/>
  <c r="F30" i="3"/>
  <c r="D30" i="3"/>
  <c r="E28" i="3"/>
  <c r="F28" i="3"/>
  <c r="D28" i="3"/>
  <c r="E27" i="3"/>
  <c r="F27" i="3"/>
  <c r="D27" i="3"/>
  <c r="E20" i="3"/>
  <c r="F20" i="3"/>
  <c r="D20" i="3"/>
  <c r="E19" i="3"/>
  <c r="F19" i="3"/>
  <c r="D19" i="3"/>
  <c r="D14" i="3"/>
  <c r="E12" i="3"/>
  <c r="F12" i="3"/>
  <c r="D12" i="3"/>
  <c r="E11" i="3"/>
  <c r="F11" i="3"/>
  <c r="D11" i="3"/>
  <c r="E10" i="2"/>
  <c r="F10" i="2"/>
  <c r="D10" i="2"/>
  <c r="C12" i="1"/>
  <c r="D10" i="1"/>
  <c r="E10" i="1"/>
  <c r="C10" i="1"/>
  <c r="B11" i="17" l="1"/>
  <c r="B12" i="17"/>
  <c r="P32" i="16"/>
  <c r="O32" i="16"/>
  <c r="N32" i="16"/>
  <c r="M32" i="16"/>
  <c r="L32" i="16"/>
  <c r="K32" i="16"/>
  <c r="J32" i="16"/>
  <c r="I32" i="16"/>
  <c r="H32" i="16"/>
  <c r="G32" i="16"/>
  <c r="F32" i="16"/>
  <c r="E32" i="16"/>
  <c r="R31" i="16"/>
  <c r="R30" i="16"/>
  <c r="P28" i="16"/>
  <c r="O28" i="16"/>
  <c r="N28" i="16"/>
  <c r="M28" i="16"/>
  <c r="L28" i="16"/>
  <c r="K28" i="16"/>
  <c r="J28" i="16"/>
  <c r="I28" i="16"/>
  <c r="H28" i="16"/>
  <c r="G28" i="16"/>
  <c r="F28" i="16"/>
  <c r="E28" i="16"/>
  <c r="R27" i="16"/>
  <c r="R26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R21" i="16"/>
  <c r="R20" i="16"/>
  <c r="R19" i="16"/>
  <c r="R18" i="16"/>
  <c r="R17" i="16"/>
  <c r="R16" i="16"/>
  <c r="R15" i="16"/>
  <c r="P13" i="16"/>
  <c r="O13" i="16"/>
  <c r="O24" i="16" s="1"/>
  <c r="N13" i="16"/>
  <c r="N24" i="16" s="1"/>
  <c r="M13" i="16"/>
  <c r="L13" i="16"/>
  <c r="K13" i="16"/>
  <c r="K24" i="16" s="1"/>
  <c r="K34" i="16" s="1"/>
  <c r="J13" i="16"/>
  <c r="I13" i="16"/>
  <c r="I24" i="16" s="1"/>
  <c r="I34" i="16" s="1"/>
  <c r="H13" i="16"/>
  <c r="G13" i="16"/>
  <c r="G24" i="16" s="1"/>
  <c r="F13" i="16"/>
  <c r="E13" i="16"/>
  <c r="R12" i="16"/>
  <c r="R11" i="16"/>
  <c r="R10" i="16"/>
  <c r="R8" i="16"/>
  <c r="R32" i="16" l="1"/>
  <c r="N34" i="16"/>
  <c r="P24" i="16"/>
  <c r="F24" i="16"/>
  <c r="F34" i="16" s="1"/>
  <c r="G34" i="16"/>
  <c r="O34" i="16"/>
  <c r="P34" i="16"/>
  <c r="H24" i="16"/>
  <c r="H34" i="16" s="1"/>
  <c r="J24" i="16"/>
  <c r="J34" i="16" s="1"/>
  <c r="L24" i="16"/>
  <c r="L34" i="16" s="1"/>
  <c r="M24" i="16"/>
  <c r="M34" i="16" s="1"/>
  <c r="R28" i="16"/>
  <c r="R22" i="16"/>
  <c r="E24" i="16"/>
  <c r="E34" i="16" s="1"/>
  <c r="E36" i="16" s="1"/>
  <c r="F8" i="16" s="1"/>
  <c r="F36" i="16" s="1"/>
  <c r="G8" i="16" s="1"/>
  <c r="G36" i="16" s="1"/>
  <c r="H8" i="16" s="1"/>
  <c r="R13" i="16"/>
  <c r="H36" i="16" l="1"/>
  <c r="I8" i="16" s="1"/>
  <c r="I36" i="16" s="1"/>
  <c r="J8" i="16" s="1"/>
  <c r="J36" i="16" s="1"/>
  <c r="K8" i="16" s="1"/>
  <c r="K36" i="16" s="1"/>
  <c r="L8" i="16" s="1"/>
  <c r="L36" i="16" s="1"/>
  <c r="M8" i="16" s="1"/>
  <c r="M36" i="16" s="1"/>
  <c r="N8" i="16" s="1"/>
  <c r="N36" i="16" s="1"/>
  <c r="O8" i="16" s="1"/>
  <c r="O36" i="16" s="1"/>
  <c r="P8" i="16" s="1"/>
  <c r="P36" i="16" s="1"/>
  <c r="R24" i="16"/>
  <c r="R34" i="16" s="1"/>
  <c r="R36" i="16" s="1"/>
  <c r="D20" i="7"/>
  <c r="C13" i="7"/>
  <c r="D18" i="7" l="1"/>
  <c r="D19" i="7"/>
  <c r="D21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Karina Alexandra Alvarez Basantes</author>
    <author>labb</author>
  </authors>
  <commentList>
    <comment ref="E8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Karina Alexandra Alvarez Basantes:</t>
        </r>
        <r>
          <rPr>
            <sz val="9"/>
            <color indexed="81"/>
            <rFont val="Tahoma"/>
            <family val="2"/>
          </rPr>
          <t xml:space="preserve">
revisar ANEXO CS 19</t>
        </r>
      </text>
    </comment>
    <comment ref="B10" authorId="1" shapeId="0" xr:uid="{00000000-0006-0000-0600-000002000000}">
      <text>
        <r>
          <rPr>
            <b/>
            <sz val="8"/>
            <color rgb="FF000000"/>
            <rFont val="Tahoma"/>
            <family val="2"/>
          </rPr>
          <t>Vacaciones y Décimos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labb</author>
  </authors>
  <commentList>
    <comment ref="B12" authorId="0" shapeId="0" xr:uid="{00000000-0006-0000-0700-000001000000}">
      <text>
        <r>
          <rPr>
            <sz val="8"/>
            <color rgb="FF000000"/>
            <rFont val="Tahoma"/>
            <family val="2"/>
          </rPr>
          <t xml:space="preserve">
SE CALCULA DIVIDIENDO EL COSTO DE PRODUCCION ENTRE LAS UNIDADES A PRODUCIR Y LUEGO SE MULTIPLICA POR LAS UNIDADES DEL INVENTARIO INICIAL DE ARTICULOS TERMINADOS</t>
        </r>
      </text>
    </comment>
    <comment ref="B14" authorId="0" shapeId="0" xr:uid="{00000000-0006-0000-0700-000002000000}">
      <text>
        <r>
          <rPr>
            <sz val="8"/>
            <color rgb="FF000000"/>
            <rFont val="Tahoma"/>
            <family val="2"/>
          </rPr>
          <t xml:space="preserve">
SE CALCULA DIVIDIENDO EL COSTO DE PRODUCCION ENTRE LAS UNIDADES A PRODUCIR LUEGO SE MULTIPLICA POR LAS UNIDADES DEL INVENTARIO FINAL DE ARTICULOS TERMINADOS</t>
        </r>
      </text>
    </comment>
  </commentList>
</comments>
</file>

<file path=xl/sharedStrings.xml><?xml version="1.0" encoding="utf-8"?>
<sst xmlns="http://schemas.openxmlformats.org/spreadsheetml/2006/main" count="395" uniqueCount="208">
  <si>
    <t>P No. 1</t>
  </si>
  <si>
    <t>COMPAÑÍA MANUFACTURERA ABC</t>
  </si>
  <si>
    <t>PRESUPUESTO DE VENTAS PARA EL AÑO 202X</t>
  </si>
  <si>
    <t>EN DOLARES</t>
  </si>
  <si>
    <t>Concepto</t>
  </si>
  <si>
    <t>Articulos</t>
  </si>
  <si>
    <t>Pan</t>
  </si>
  <si>
    <t xml:space="preserve"> Redondo</t>
  </si>
  <si>
    <t>Cachitos</t>
  </si>
  <si>
    <t>Integral</t>
  </si>
  <si>
    <t>Ventas en Unidades</t>
  </si>
  <si>
    <t>Por</t>
  </si>
  <si>
    <t>Precio de Venta por Unidad</t>
  </si>
  <si>
    <t>Igual</t>
  </si>
  <si>
    <t>Ventas en Dólares</t>
  </si>
  <si>
    <t>Ventas total</t>
  </si>
  <si>
    <t>P No. 2</t>
  </si>
  <si>
    <t>EN UNIDADES</t>
  </si>
  <si>
    <t>Ref.</t>
  </si>
  <si>
    <t>P-1</t>
  </si>
  <si>
    <t>Más</t>
  </si>
  <si>
    <t>Inventario Al en Unidades</t>
  </si>
  <si>
    <t>Unidades Requeridas</t>
  </si>
  <si>
    <t>Menos</t>
  </si>
  <si>
    <t>Inventario Inicial en Unidades</t>
  </si>
  <si>
    <t>Unidades a Producir</t>
  </si>
  <si>
    <t>P No. 3</t>
  </si>
  <si>
    <t>PRESUPUESTO DE NECESIDADES DE MATERIA PRIMA PARA EL AÑO 202X</t>
  </si>
  <si>
    <t>EN KILOGRAMOS</t>
  </si>
  <si>
    <t>Componente</t>
  </si>
  <si>
    <t>Harina</t>
  </si>
  <si>
    <t>Huevos</t>
  </si>
  <si>
    <t>Levadura</t>
  </si>
  <si>
    <t>P-2</t>
  </si>
  <si>
    <t xml:space="preserve">Eficiencia de las  Materias  Primas </t>
  </si>
  <si>
    <t>Total Requerido en Gramos</t>
  </si>
  <si>
    <t>Total Requerido en Kilogramos</t>
  </si>
  <si>
    <t>A</t>
  </si>
  <si>
    <t>B</t>
  </si>
  <si>
    <t xml:space="preserve">C  </t>
  </si>
  <si>
    <t xml:space="preserve">Eficiencia de las  Materia  Primas </t>
  </si>
  <si>
    <t xml:space="preserve">Integral </t>
  </si>
  <si>
    <t>Total de Necedidades de Materia Prima</t>
  </si>
  <si>
    <t>P No. 4</t>
  </si>
  <si>
    <t>PRESUPUESTO DE COMPRA DE MATERIA PRIMA PARA EL AÑO 202X</t>
  </si>
  <si>
    <t>EN KILOGRAMOS Y EN DOLARES</t>
  </si>
  <si>
    <t>Conceptos</t>
  </si>
  <si>
    <t>Necesidades de Materias Primas</t>
  </si>
  <si>
    <t>P-3</t>
  </si>
  <si>
    <t>Inventario final de Materias Primas</t>
  </si>
  <si>
    <t>Total Requerido</t>
  </si>
  <si>
    <t>Inventario Inicial de Materias Primas</t>
  </si>
  <si>
    <t>1 qq</t>
  </si>
  <si>
    <t>Compra de Materias Primas en Kilogramos</t>
  </si>
  <si>
    <t>Precio de Compra por Kilogramo</t>
  </si>
  <si>
    <t>Compras de Materias Primas en Dólares</t>
  </si>
  <si>
    <t>Inventario Inicial en Dólares</t>
  </si>
  <si>
    <t>Inventario Al en Dólares</t>
  </si>
  <si>
    <t>P No.5</t>
  </si>
  <si>
    <t>PRESUPUESTO DE CONSUMO DE MATERIALES DIRECTOS PARA EL AÑO 202X</t>
  </si>
  <si>
    <t>Artículo A</t>
  </si>
  <si>
    <t>Precio por Kilogramo</t>
  </si>
  <si>
    <t>P-4</t>
  </si>
  <si>
    <t>Costo de materia Prima</t>
  </si>
  <si>
    <t>Artículo B</t>
  </si>
  <si>
    <t>Artículo c</t>
  </si>
  <si>
    <t>P No.6</t>
  </si>
  <si>
    <t>PRESUPUESTO DE MANO DE OBRA DIRECTA PARA EL AÑO 202X</t>
  </si>
  <si>
    <t>EN HORAS Y EN DOLARES</t>
  </si>
  <si>
    <t>horas de trabajo</t>
  </si>
  <si>
    <t xml:space="preserve">Eficiencia de la Mano de Obra Directa </t>
  </si>
  <si>
    <t>Total Requerido en Horas</t>
  </si>
  <si>
    <t>Precio por Hora</t>
  </si>
  <si>
    <t>Costo de la Mano de Obra Directa</t>
  </si>
  <si>
    <t>No.7</t>
  </si>
  <si>
    <t>PRESUPUESTO DE COSTOS INDIRECTOS DE FABRICACION PARA EL AÑO 202X</t>
  </si>
  <si>
    <t>Gastos de mantenimiento</t>
  </si>
  <si>
    <t>mas</t>
  </si>
  <si>
    <t>Seguros</t>
  </si>
  <si>
    <t>Energía</t>
  </si>
  <si>
    <t>Mano de obra indirecta(MOI)</t>
  </si>
  <si>
    <t>Aporte Patronal a la Seguridad Social</t>
  </si>
  <si>
    <t>Beneficios Sociales</t>
  </si>
  <si>
    <t>Repuestos</t>
  </si>
  <si>
    <t>Depreciación</t>
  </si>
  <si>
    <t>igual</t>
  </si>
  <si>
    <t>Costos Indirectos de Fabricación Presupuestados</t>
  </si>
  <si>
    <t>divido</t>
  </si>
  <si>
    <t>Horas de Mano de Obra Directa Presupuestadas</t>
  </si>
  <si>
    <t>Tasa de Costos Indirectos de Fabricación Presupuestada</t>
  </si>
  <si>
    <t>Artículo</t>
  </si>
  <si>
    <t>Tasa</t>
  </si>
  <si>
    <t>CIF</t>
  </si>
  <si>
    <t>Artículo C</t>
  </si>
  <si>
    <t>Total Costos Indirectos de Fabricación</t>
  </si>
  <si>
    <t>No.8</t>
  </si>
  <si>
    <t>ESTADO DE COSTO DE PRODUCCION Y VENTA PRESUPUESTADO PARA EL AÑO 202X</t>
  </si>
  <si>
    <t>C</t>
  </si>
  <si>
    <t>Costo de los Materiales Directos</t>
  </si>
  <si>
    <t>P-5</t>
  </si>
  <si>
    <t>Costo de la Mano de Obra directa</t>
  </si>
  <si>
    <t>P-6</t>
  </si>
  <si>
    <t>Costos Indirectos de Fabricación</t>
  </si>
  <si>
    <t>P-7</t>
  </si>
  <si>
    <t>Costo de Producción</t>
  </si>
  <si>
    <t>Inventario inicial de Artículos Terminados</t>
  </si>
  <si>
    <t>Costos Disponibles Para la Venta</t>
  </si>
  <si>
    <t>Inventario Al de Artículos Terminados</t>
  </si>
  <si>
    <t>Costo de los Artículos Vendidos</t>
  </si>
  <si>
    <t>No.9</t>
  </si>
  <si>
    <t>GASTOS DE OPERACIÓN PRESUPUESTADOS PARA EL AÑO 202X</t>
  </si>
  <si>
    <t>Sueldos</t>
  </si>
  <si>
    <t>Comisiones</t>
  </si>
  <si>
    <t>Impuestos sobre nominas</t>
  </si>
  <si>
    <t>Prestaciones sociales</t>
  </si>
  <si>
    <t>Papelería y útiles de oficina</t>
  </si>
  <si>
    <t>Varios</t>
  </si>
  <si>
    <t>Total Gastos de Operación</t>
  </si>
  <si>
    <t>Gastos</t>
  </si>
  <si>
    <t>Porcentaje</t>
  </si>
  <si>
    <t>Asignación</t>
  </si>
  <si>
    <t>Total Gastos de operación</t>
  </si>
  <si>
    <t>No.10</t>
  </si>
  <si>
    <t>ESTADO DE RESULTADO PRESUPUESTADO PARA EL AÑO 202X</t>
  </si>
  <si>
    <t>Ventas Totales</t>
  </si>
  <si>
    <t>Costo de Ventas</t>
  </si>
  <si>
    <t>P-8</t>
  </si>
  <si>
    <t>Utilidad Bruta</t>
  </si>
  <si>
    <t>Gastos de Operación</t>
  </si>
  <si>
    <t>P-9</t>
  </si>
  <si>
    <t>Utilidad Neta Antes de Impuestos</t>
  </si>
  <si>
    <t>Impuestos (40%)</t>
  </si>
  <si>
    <t>Utilidad Neta Después de Impuestos</t>
  </si>
  <si>
    <t>BALANCE GENERAL AL 31 DE DICIEMBRE DE 202X</t>
  </si>
  <si>
    <t>ACTIVOS</t>
  </si>
  <si>
    <t>Activos Circulantes</t>
  </si>
  <si>
    <t>Efectivo</t>
  </si>
  <si>
    <t>Inventario de Articulos Terminados</t>
  </si>
  <si>
    <t>Inventario de Materias Primas</t>
  </si>
  <si>
    <t>Cuentas por Cobrar</t>
  </si>
  <si>
    <t>Total Activos Circulantes</t>
  </si>
  <si>
    <t>Activos Fijos</t>
  </si>
  <si>
    <t>Mobiliaro</t>
  </si>
  <si>
    <t>Equipo de Computo</t>
  </si>
  <si>
    <t>Instalaciones</t>
  </si>
  <si>
    <t>Total Activos Fijos</t>
  </si>
  <si>
    <t>Total Activos</t>
  </si>
  <si>
    <t>Pasivos</t>
  </si>
  <si>
    <t>Cuentas por Pagar</t>
  </si>
  <si>
    <t>Impuestos por Pagar</t>
  </si>
  <si>
    <t>Total Pasivos</t>
  </si>
  <si>
    <t>Patrimonio</t>
  </si>
  <si>
    <t>Capital Social</t>
  </si>
  <si>
    <t xml:space="preserve">Utilidad Acumulda </t>
  </si>
  <si>
    <t>Total Patrimonio</t>
  </si>
  <si>
    <t>Pasivo más Patrimonio</t>
  </si>
  <si>
    <t>FLUJO DE CAJA MENSUAL</t>
  </si>
  <si>
    <t>PERIODO DE TIEMPO 2021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</si>
  <si>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</si>
  <si>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</si>
  <si>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</si>
  <si>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</si>
  <si>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</si>
  <si>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</si>
  <si>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</si>
  <si>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</si>
  <si>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</si>
  <si>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</si>
  <si>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</si>
  <si>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</si>
  <si>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</si>
  <si>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SALDO INICIAL</t>
  </si>
  <si>
    <t>INGRESOS</t>
  </si>
  <si>
    <t>VENTAS EN EFECTIVO</t>
  </si>
  <si>
    <t>COBRO DE CUENTAS A CRÉDITO</t>
  </si>
  <si>
    <t>OTROS INGRESOS</t>
  </si>
  <si>
    <t>TOTAL INGRESOS</t>
  </si>
  <si>
    <t>EGRESOS</t>
  </si>
  <si>
    <t>COMPRA DE MERCADERÍA</t>
  </si>
  <si>
    <t>PAGO A PROVEEDORES</t>
  </si>
  <si>
    <t>GASTOS ADMINISTRATIVOS</t>
  </si>
  <si>
    <t>SALARIOS</t>
  </si>
  <si>
    <t>SERVICIOS BÁSICOS</t>
  </si>
  <si>
    <t>IMPUESTOS</t>
  </si>
  <si>
    <t>OTROS EGRESOS</t>
  </si>
  <si>
    <t>TOTAL EGRESOS</t>
  </si>
  <si>
    <t>FLUJO OPERATIVO</t>
  </si>
  <si>
    <t>INGRESOS NO OPERATIVOS</t>
  </si>
  <si>
    <t>VENTAS DE ACTIVOS FIJOS</t>
  </si>
  <si>
    <t>PRÉSTAMOS RECIBIDOS</t>
  </si>
  <si>
    <t>TOTAL INGRESOS NO OPERATIVOS</t>
  </si>
  <si>
    <t>EGRESOS NO OPERATIVOS</t>
  </si>
  <si>
    <t>PAGO DEUDAS BANCARIAS</t>
  </si>
  <si>
    <t>OTROS PAGOS</t>
  </si>
  <si>
    <t>TOTAL EGRESOS NO OPERATIVOS</t>
  </si>
  <si>
    <t>FLUJO DE CAJA NETO</t>
  </si>
  <si>
    <t>FLUJO DE CAJA ACUMULADO</t>
  </si>
  <si>
    <t>Evaluación de la Inversión</t>
  </si>
  <si>
    <t>Año</t>
  </si>
  <si>
    <t>Flujo de caja</t>
  </si>
  <si>
    <t>Inversión 0</t>
  </si>
  <si>
    <t>negativo</t>
  </si>
  <si>
    <t>Tasa de descuento</t>
  </si>
  <si>
    <t>VAN</t>
  </si>
  <si>
    <t>ser positivo</t>
  </si>
  <si>
    <t>TIR</t>
  </si>
  <si>
    <t>mayor a la tasa de descuento</t>
  </si>
  <si>
    <t>Payback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</si>
</sst>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;[Red]&quot;$&quot;\-#,##0.00"/>
    <numFmt numFmtId="165" formatCode="_ &quot;$&quot;* #,##0.00_ ;_ &quot;$&quot;* \-#,##0.00_ ;_ &quot;$&quot;* &quot;-&quot;??_ ;_ @_ "/>
    <numFmt numFmtId="166" formatCode="#,##0.00&quot;  &quot;"/>
    <numFmt numFmtId="167" formatCode="#,##0&quot;  &quot;"/>
    <numFmt numFmtId="168" formatCode="0.0%"/>
  </numFmts>
  <fonts count="17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b/>
      <sz val="11"/>
      <name val="Calibri"/>
      <family val="2"/>
    </font>
    <font>
      <b/>
      <sz val="11"/>
      <color theme="3"/>
      <name val="Calibri"/>
      <family val="2"/>
    </font>
    <font>
      <b/>
      <sz val="11"/>
      <color theme="5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Tahoma"/>
      <family val="2"/>
    </font>
    <font>
      <b/>
      <sz val="10"/>
      <color theme="0"/>
      <name val="Tahoma"/>
      <family val="2"/>
    </font>
    <font>
      <b/>
      <sz val="10"/>
      <color theme="1"/>
      <name val="Tahoma"/>
      <family val="2"/>
    </font>
    <font>
      <sz val="11"/>
      <color theme="4"/>
      <name val="Calibri"/>
      <family val="2"/>
    </font>
    <font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24">
    <xf numFmtId="0" fontId="0" fillId="0" borderId="0" xfId="0"/>
    <xf numFmtId="166" fontId="3" fillId="0" borderId="0" xfId="0" applyNumberFormat="1" applyFont="1"/>
    <xf numFmtId="166" fontId="3" fillId="0" borderId="0" xfId="0" applyNumberFormat="1" applyFont="1" applyAlignment="1">
      <alignment horizontal="center"/>
    </xf>
    <xf numFmtId="166" fontId="3" fillId="0" borderId="2" xfId="0" applyNumberFormat="1" applyFont="1" applyBorder="1" applyAlignment="1">
      <alignment horizontal="center"/>
    </xf>
    <xf numFmtId="167" fontId="3" fillId="0" borderId="0" xfId="0" applyNumberFormat="1" applyFont="1"/>
    <xf numFmtId="166" fontId="3" fillId="0" borderId="0" xfId="0" applyNumberFormat="1" applyFont="1" applyAlignment="1">
      <alignment horizontal="left" indent="3"/>
    </xf>
    <xf numFmtId="166" fontId="3" fillId="0" borderId="3" xfId="0" applyNumberFormat="1" applyFont="1" applyBorder="1"/>
    <xf numFmtId="166" fontId="4" fillId="0" borderId="0" xfId="0" applyNumberFormat="1" applyFont="1"/>
    <xf numFmtId="166" fontId="3" fillId="0" borderId="0" xfId="0" applyNumberFormat="1" applyFont="1" applyAlignment="1">
      <alignment horizontal="left" indent="2"/>
    </xf>
    <xf numFmtId="167" fontId="3" fillId="0" borderId="4" xfId="0" applyNumberFormat="1" applyFont="1" applyBorder="1"/>
    <xf numFmtId="167" fontId="3" fillId="0" borderId="3" xfId="0" applyNumberFormat="1" applyFont="1" applyBorder="1"/>
    <xf numFmtId="167" fontId="3" fillId="0" borderId="0" xfId="0" applyNumberFormat="1" applyFont="1" applyAlignment="1">
      <alignment horizontal="center"/>
    </xf>
    <xf numFmtId="166" fontId="3" fillId="0" borderId="6" xfId="0" applyNumberFormat="1" applyFont="1" applyBorder="1"/>
    <xf numFmtId="166" fontId="4" fillId="0" borderId="3" xfId="0" applyNumberFormat="1" applyFont="1" applyBorder="1"/>
    <xf numFmtId="4" fontId="3" fillId="0" borderId="0" xfId="0" applyNumberFormat="1" applyFont="1"/>
    <xf numFmtId="4" fontId="3" fillId="0" borderId="0" xfId="0" applyNumberFormat="1" applyFont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left" indent="1"/>
    </xf>
    <xf numFmtId="4" fontId="3" fillId="0" borderId="0" xfId="0" applyNumberFormat="1" applyFont="1" applyAlignment="1">
      <alignment horizontal="center" vertical="center" wrapText="1"/>
    </xf>
    <xf numFmtId="4" fontId="3" fillId="0" borderId="6" xfId="0" applyNumberFormat="1" applyFont="1" applyBorder="1"/>
    <xf numFmtId="4" fontId="4" fillId="0" borderId="3" xfId="0" applyNumberFormat="1" applyFont="1" applyBorder="1"/>
    <xf numFmtId="168" fontId="3" fillId="0" borderId="0" xfId="1" applyNumberFormat="1" applyFont="1"/>
    <xf numFmtId="10" fontId="3" fillId="0" borderId="0" xfId="1" applyNumberFormat="1" applyFont="1"/>
    <xf numFmtId="4" fontId="3" fillId="0" borderId="2" xfId="0" applyNumberFormat="1" applyFont="1" applyBorder="1" applyAlignment="1">
      <alignment horizontal="justify" vertical="center" wrapText="1"/>
    </xf>
    <xf numFmtId="4" fontId="3" fillId="0" borderId="2" xfId="0" applyNumberFormat="1" applyFont="1" applyBorder="1"/>
    <xf numFmtId="4" fontId="4" fillId="0" borderId="2" xfId="0" applyNumberFormat="1" applyFont="1" applyBorder="1"/>
    <xf numFmtId="4" fontId="3" fillId="0" borderId="2" xfId="0" applyNumberFormat="1" applyFont="1" applyBorder="1" applyAlignment="1">
      <alignment horizontal="left"/>
    </xf>
    <xf numFmtId="4" fontId="4" fillId="0" borderId="0" xfId="0" applyNumberFormat="1" applyFont="1"/>
    <xf numFmtId="4" fontId="3" fillId="0" borderId="4" xfId="0" applyNumberFormat="1" applyFont="1" applyBorder="1"/>
    <xf numFmtId="9" fontId="3" fillId="0" borderId="2" xfId="1" applyFont="1" applyBorder="1" applyAlignment="1">
      <alignment horizontal="center"/>
    </xf>
    <xf numFmtId="4" fontId="3" fillId="0" borderId="3" xfId="0" applyNumberFormat="1" applyFont="1" applyBorder="1"/>
    <xf numFmtId="4" fontId="4" fillId="0" borderId="7" xfId="0" applyNumberFormat="1" applyFont="1" applyBorder="1"/>
    <xf numFmtId="4" fontId="3" fillId="0" borderId="8" xfId="0" applyNumberFormat="1" applyFont="1" applyBorder="1"/>
    <xf numFmtId="4" fontId="4" fillId="0" borderId="0" xfId="0" applyNumberFormat="1" applyFont="1" applyAlignment="1">
      <alignment horizontal="center"/>
    </xf>
    <xf numFmtId="4" fontId="7" fillId="0" borderId="9" xfId="0" applyNumberFormat="1" applyFont="1" applyBorder="1"/>
    <xf numFmtId="4" fontId="8" fillId="0" borderId="2" xfId="0" applyNumberFormat="1" applyFont="1" applyBorder="1" applyAlignment="1">
      <alignment horizontal="center"/>
    </xf>
    <xf numFmtId="4" fontId="8" fillId="0" borderId="0" xfId="0" applyNumberFormat="1" applyFont="1"/>
    <xf numFmtId="4" fontId="9" fillId="0" borderId="2" xfId="0" applyNumberFormat="1" applyFont="1" applyBorder="1"/>
    <xf numFmtId="0" fontId="12" fillId="2" borderId="0" xfId="3" applyFont="1" applyFill="1"/>
    <xf numFmtId="0" fontId="12" fillId="2" borderId="0" xfId="3" applyFont="1" applyFill="1" applyAlignment="1">
      <alignment horizontal="left"/>
    </xf>
    <xf numFmtId="0" fontId="12" fillId="0" borderId="0" xfId="3" applyFont="1"/>
    <xf numFmtId="0" fontId="13" fillId="3" borderId="12" xfId="3" applyFont="1" applyFill="1" applyBorder="1" applyAlignment="1">
      <alignment horizontal="center" vertical="center"/>
    </xf>
    <xf numFmtId="0" fontId="13" fillId="2" borderId="0" xfId="3" applyFont="1" applyFill="1" applyAlignment="1">
      <alignment vertical="center"/>
    </xf>
    <xf numFmtId="0" fontId="13" fillId="2" borderId="0" xfId="3" applyFont="1" applyFill="1" applyAlignment="1">
      <alignment horizontal="center" vertical="center"/>
    </xf>
    <xf numFmtId="0" fontId="13" fillId="2" borderId="0" xfId="3" applyFont="1" applyFill="1" applyAlignment="1">
      <alignment horizontal="left" vertical="center"/>
    </xf>
    <xf numFmtId="165" fontId="14" fillId="4" borderId="12" xfId="4" applyFont="1" applyFill="1" applyBorder="1" applyAlignment="1">
      <alignment horizontal="center" vertical="center"/>
    </xf>
    <xf numFmtId="165" fontId="14" fillId="2" borderId="12" xfId="4" applyFont="1" applyFill="1" applyBorder="1" applyAlignment="1">
      <alignment horizontal="center" vertical="center"/>
    </xf>
    <xf numFmtId="165" fontId="14" fillId="2" borderId="0" xfId="4" applyFont="1" applyFill="1" applyBorder="1" applyAlignment="1">
      <alignment horizontal="center" vertical="center"/>
    </xf>
    <xf numFmtId="0" fontId="12" fillId="2" borderId="0" xfId="3" applyFont="1" applyFill="1" applyAlignment="1">
      <alignment horizontal="center" vertical="center"/>
    </xf>
    <xf numFmtId="0" fontId="12" fillId="2" borderId="0" xfId="3" applyFont="1" applyFill="1" applyAlignment="1">
      <alignment horizontal="left" vertical="center"/>
    </xf>
    <xf numFmtId="165" fontId="12" fillId="2" borderId="0" xfId="4" applyFont="1" applyFill="1" applyBorder="1" applyAlignment="1">
      <alignment horizontal="center" vertical="center"/>
    </xf>
    <xf numFmtId="165" fontId="12" fillId="2" borderId="12" xfId="4" applyFont="1" applyFill="1" applyBorder="1" applyAlignment="1">
      <alignment horizontal="left" vertical="center"/>
    </xf>
    <xf numFmtId="165" fontId="12" fillId="4" borderId="12" xfId="4" applyFont="1" applyFill="1" applyBorder="1" applyAlignment="1">
      <alignment horizontal="center" vertical="center"/>
    </xf>
    <xf numFmtId="165" fontId="12" fillId="2" borderId="12" xfId="4" applyFont="1" applyFill="1" applyBorder="1" applyAlignment="1">
      <alignment horizontal="center" vertical="center"/>
    </xf>
    <xf numFmtId="165" fontId="12" fillId="2" borderId="0" xfId="3" applyNumberFormat="1" applyFont="1" applyFill="1"/>
    <xf numFmtId="165" fontId="12" fillId="4" borderId="19" xfId="4" applyFont="1" applyFill="1" applyBorder="1" applyAlignment="1">
      <alignment horizontal="center" vertical="center"/>
    </xf>
    <xf numFmtId="165" fontId="12" fillId="2" borderId="19" xfId="4" applyFont="1" applyFill="1" applyBorder="1" applyAlignment="1">
      <alignment horizontal="center" vertical="center"/>
    </xf>
    <xf numFmtId="165" fontId="12" fillId="5" borderId="16" xfId="4" applyFont="1" applyFill="1" applyBorder="1" applyAlignment="1">
      <alignment horizontal="center" vertical="center"/>
    </xf>
    <xf numFmtId="165" fontId="12" fillId="5" borderId="14" xfId="4" applyFont="1" applyFill="1" applyBorder="1" applyAlignment="1">
      <alignment horizontal="center" vertical="center"/>
    </xf>
    <xf numFmtId="165" fontId="12" fillId="2" borderId="0" xfId="4" applyFont="1" applyFill="1" applyBorder="1" applyAlignment="1">
      <alignment horizontal="left" vertical="center"/>
    </xf>
    <xf numFmtId="0" fontId="12" fillId="0" borderId="0" xfId="3" applyFont="1" applyAlignment="1">
      <alignment horizontal="left"/>
    </xf>
    <xf numFmtId="165" fontId="12" fillId="4" borderId="13" xfId="4" applyFont="1" applyFill="1" applyBorder="1" applyAlignment="1">
      <alignment horizontal="center" vertical="center"/>
    </xf>
    <xf numFmtId="165" fontId="13" fillId="6" borderId="12" xfId="4" applyFont="1" applyFill="1" applyBorder="1" applyAlignment="1">
      <alignment horizontal="center" vertical="center"/>
    </xf>
    <xf numFmtId="165" fontId="13" fillId="6" borderId="17" xfId="4" applyFont="1" applyFill="1" applyBorder="1" applyAlignment="1">
      <alignment horizontal="center" vertical="center"/>
    </xf>
    <xf numFmtId="0" fontId="12" fillId="2" borderId="12" xfId="3" applyFont="1" applyFill="1" applyBorder="1" applyAlignment="1">
      <alignment horizontal="left" vertical="center"/>
    </xf>
    <xf numFmtId="165" fontId="12" fillId="4" borderId="17" xfId="4" applyFont="1" applyFill="1" applyBorder="1" applyAlignment="1">
      <alignment horizontal="center" vertical="center"/>
    </xf>
    <xf numFmtId="165" fontId="12" fillId="4" borderId="20" xfId="4" applyFont="1" applyFill="1" applyBorder="1" applyAlignment="1">
      <alignment horizontal="center" vertical="center"/>
    </xf>
    <xf numFmtId="165" fontId="12" fillId="4" borderId="12" xfId="4" applyFont="1" applyFill="1" applyBorder="1"/>
    <xf numFmtId="165" fontId="12" fillId="2" borderId="0" xfId="4" applyFont="1" applyFill="1" applyBorder="1"/>
    <xf numFmtId="165" fontId="12" fillId="5" borderId="16" xfId="4" applyFont="1" applyFill="1" applyBorder="1"/>
    <xf numFmtId="165" fontId="12" fillId="5" borderId="14" xfId="4" applyFont="1" applyFill="1" applyBorder="1"/>
    <xf numFmtId="165" fontId="13" fillId="6" borderId="12" xfId="4" applyFont="1" applyFill="1" applyBorder="1"/>
    <xf numFmtId="165" fontId="13" fillId="6" borderId="17" xfId="4" applyFont="1" applyFill="1" applyBorder="1"/>
    <xf numFmtId="0" fontId="0" fillId="0" borderId="0" xfId="0" applyAlignment="1">
      <alignment horizontal="right"/>
    </xf>
    <xf numFmtId="164" fontId="0" fillId="0" borderId="0" xfId="0" applyNumberFormat="1"/>
    <xf numFmtId="9" fontId="0" fillId="0" borderId="0" xfId="0" applyNumberFormat="1"/>
    <xf numFmtId="0" fontId="15" fillId="0" borderId="0" xfId="0" applyFont="1"/>
    <xf numFmtId="9" fontId="15" fillId="0" borderId="0" xfId="2" applyFont="1"/>
    <xf numFmtId="165" fontId="3" fillId="0" borderId="3" xfId="5" applyFont="1" applyBorder="1"/>
    <xf numFmtId="165" fontId="3" fillId="0" borderId="0" xfId="5" applyFont="1" applyAlignment="1">
      <alignment horizontal="center"/>
    </xf>
    <xf numFmtId="165" fontId="3" fillId="0" borderId="0" xfId="5" applyFont="1"/>
    <xf numFmtId="166" fontId="3" fillId="0" borderId="0" xfId="0" applyNumberFormat="1" applyFont="1" applyAlignment="1">
      <alignment horizontal="right"/>
    </xf>
    <xf numFmtId="167" fontId="0" fillId="0" borderId="0" xfId="0" applyNumberFormat="1"/>
    <xf numFmtId="166" fontId="0" fillId="0" borderId="0" xfId="0" applyNumberFormat="1" applyAlignment="1">
      <alignment horizontal="right"/>
    </xf>
    <xf numFmtId="166" fontId="0" fillId="0" borderId="3" xfId="0" applyNumberFormat="1" applyBorder="1"/>
    <xf numFmtId="167" fontId="0" fillId="0" borderId="0" xfId="0" applyNumberFormat="1" applyAlignment="1">
      <alignment horizontal="right"/>
    </xf>
    <xf numFmtId="166" fontId="4" fillId="0" borderId="0" xfId="0" applyNumberFormat="1" applyFont="1" applyAlignment="1">
      <alignment horizontal="center"/>
    </xf>
    <xf numFmtId="166" fontId="16" fillId="0" borderId="0" xfId="0" applyNumberFormat="1" applyFont="1" applyAlignment="1">
      <alignment horizontal="right"/>
    </xf>
    <xf numFmtId="166" fontId="3" fillId="0" borderId="4" xfId="0" applyNumberFormat="1" applyFont="1" applyBorder="1"/>
    <xf numFmtId="165" fontId="4" fillId="0" borderId="7" xfId="5" applyFont="1" applyBorder="1"/>
    <xf numFmtId="3" fontId="3" fillId="0" borderId="0" xfId="0" applyNumberFormat="1" applyFont="1"/>
    <xf numFmtId="165" fontId="0" fillId="0" borderId="0" xfId="5" applyFont="1" applyAlignment="1">
      <alignment horizontal="right"/>
    </xf>
    <xf numFmtId="165" fontId="0" fillId="0" borderId="0" xfId="0" applyNumberFormat="1"/>
    <xf numFmtId="0" fontId="0" fillId="7" borderId="0" xfId="0" applyFill="1"/>
    <xf numFmtId="0" fontId="0" fillId="7" borderId="0" xfId="0" applyFill="1" applyAlignment="1">
      <alignment horizontal="right"/>
    </xf>
    <xf numFmtId="1" fontId="0" fillId="7" borderId="0" xfId="0" applyNumberFormat="1" applyFill="1"/>
    <xf numFmtId="166" fontId="4" fillId="0" borderId="0" xfId="0" applyNumberFormat="1" applyFont="1" applyAlignment="1">
      <alignment horizontal="left" indent="2"/>
    </xf>
    <xf numFmtId="166" fontId="3" fillId="0" borderId="0" xfId="0" applyNumberFormat="1" applyFont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3" fillId="0" borderId="2" xfId="0" applyNumberFormat="1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14" fillId="5" borderId="17" xfId="3" applyFont="1" applyFill="1" applyBorder="1" applyAlignment="1">
      <alignment horizontal="center" vertical="center"/>
    </xf>
    <xf numFmtId="0" fontId="14" fillId="5" borderId="18" xfId="3" applyFont="1" applyFill="1" applyBorder="1" applyAlignment="1">
      <alignment horizontal="center" vertical="center"/>
    </xf>
    <xf numFmtId="0" fontId="13" fillId="3" borderId="10" xfId="3" applyFont="1" applyFill="1" applyBorder="1" applyAlignment="1">
      <alignment horizontal="center" vertical="center"/>
    </xf>
    <xf numFmtId="0" fontId="13" fillId="3" borderId="11" xfId="3" applyFont="1" applyFill="1" applyBorder="1" applyAlignment="1">
      <alignment horizontal="center" vertical="center"/>
    </xf>
    <xf numFmtId="0" fontId="13" fillId="3" borderId="14" xfId="3" applyFont="1" applyFill="1" applyBorder="1" applyAlignment="1">
      <alignment horizontal="center" vertical="center"/>
    </xf>
    <xf numFmtId="0" fontId="13" fillId="3" borderId="15" xfId="3" applyFont="1" applyFill="1" applyBorder="1" applyAlignment="1">
      <alignment horizontal="center" vertical="center"/>
    </xf>
    <xf numFmtId="0" fontId="13" fillId="3" borderId="12" xfId="3" applyFont="1" applyFill="1" applyBorder="1" applyAlignment="1">
      <alignment horizontal="center" vertical="center"/>
    </xf>
    <xf numFmtId="0" fontId="13" fillId="3" borderId="13" xfId="3" applyFont="1" applyFill="1" applyBorder="1" applyAlignment="1">
      <alignment horizontal="center" vertical="center"/>
    </xf>
    <xf numFmtId="0" fontId="13" fillId="3" borderId="16" xfId="3" applyFont="1" applyFill="1" applyBorder="1" applyAlignment="1">
      <alignment horizontal="center" vertical="center"/>
    </xf>
    <xf numFmtId="0" fontId="14" fillId="2" borderId="17" xfId="3" applyFont="1" applyFill="1" applyBorder="1" applyAlignment="1">
      <alignment horizontal="center" vertical="center"/>
    </xf>
    <xf numFmtId="0" fontId="14" fillId="2" borderId="18" xfId="3" applyFont="1" applyFill="1" applyBorder="1" applyAlignment="1">
      <alignment horizontal="center" vertical="center"/>
    </xf>
    <xf numFmtId="0" fontId="14" fillId="2" borderId="12" xfId="3" applyFont="1" applyFill="1" applyBorder="1" applyAlignment="1">
      <alignment horizontal="center" vertical="center"/>
    </xf>
    <xf numFmtId="0" fontId="13" fillId="6" borderId="17" xfId="3" applyFont="1" applyFill="1" applyBorder="1" applyAlignment="1">
      <alignment horizontal="center"/>
    </xf>
    <xf numFmtId="0" fontId="13" fillId="6" borderId="18" xfId="3" applyFont="1" applyFill="1" applyBorder="1" applyAlignment="1">
      <alignment horizontal="center"/>
    </xf>
    <xf numFmtId="0" fontId="13" fillId="6" borderId="17" xfId="3" applyFont="1" applyFill="1" applyBorder="1" applyAlignment="1">
      <alignment horizontal="center" vertical="center"/>
    </xf>
    <xf numFmtId="0" fontId="13" fillId="6" borderId="18" xfId="3" applyFont="1" applyFill="1" applyBorder="1" applyAlignment="1">
      <alignment horizontal="center" vertical="center"/>
    </xf>
    <xf numFmtId="0" fontId="14" fillId="2" borderId="12" xfId="3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5" xfId="0" applyBorder="1" applyAlignment="1"/>
  </cellXfs>
  <cellStyles count="6">
    <cellStyle name="Moneda" xfId="5" builtinId="4"/>
    <cellStyle name="Moneda 2" xfId="4" xr:uid="{FA5FE502-439C-4662-A4FA-CA6267887CE4}"/>
    <cellStyle name="Normal" xfId="0" builtinId="0" customBuiltin="1"/>
    <cellStyle name="Normal 2" xfId="3" xr:uid="{248D8564-023F-4DD6-9482-B8761E7A22BE}"/>
    <cellStyle name="Percent" xfId="1" xr:uid="{00000000-0005-0000-0000-000001000000}"/>
    <cellStyle name="Porcentaje" xfId="2" builtinId="5"/>
  </cellStyles>
  <dxfs count="4"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277091</xdr:colOff>
      <xdr:row>32</xdr:row>
      <xdr:rowOff>57609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DA89BE-0DC5-0B6C-BD1B-AA99DA5739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945091" cy="61536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561976</xdr:colOff>
      <xdr:row>0</xdr:row>
      <xdr:rowOff>1</xdr:rowOff>
    </xdr:from>
    <xdr:to>
      <xdr:col>19</xdr:col>
      <xdr:colOff>40823</xdr:colOff>
      <xdr:row>25</xdr:row>
      <xdr:rowOff>73705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41F320B-7FD5-5389-162C-7A82E4B86D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59262" y="1"/>
          <a:ext cx="8663668" cy="48634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258535</xdr:colOff>
      <xdr:row>1</xdr:row>
      <xdr:rowOff>0</xdr:rowOff>
    </xdr:from>
    <xdr:to>
      <xdr:col>12</xdr:col>
      <xdr:colOff>526676</xdr:colOff>
      <xdr:row>13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E39745B-AF29-25A6-E0C1-9131C926C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800" y="190500"/>
          <a:ext cx="5602141" cy="2314575"/>
        </a:xfrm>
        <a:prstGeom prst="rect">
          <a:avLst/>
        </a:prstGeom>
      </xdr:spPr>
    </xdr:pic>
    <xdr:clientData/>
  </xdr:twoCellAnchor>
  <xdr:twoCellAnchor editAs="oneCell">
    <xdr:from>
      <xdr:col>13</xdr:col>
      <xdr:colOff>381000</xdr:colOff>
      <xdr:row>0</xdr:row>
      <xdr:rowOff>103909</xdr:rowOff>
    </xdr:from>
    <xdr:to>
      <xdr:col>19</xdr:col>
      <xdr:colOff>27214</xdr:colOff>
      <xdr:row>16</xdr:row>
      <xdr:rowOff>86774</xdr:rowOff>
    </xdr:to>
    <xdr:pic>
      <xdr:nvPicPr>
        <xdr:cNvPr id="3" name="Imagen 2" descr="Tasa interna de retorno (TIR): ¿Qué es? Fórmula y ejemplos">
          <a:extLst>
            <a:ext uri="{FF2B5EF4-FFF2-40B4-BE49-F238E27FC236}">
              <a16:creationId xmlns:a16="http://schemas.microsoft.com/office/drawing/2014/main" id="{15EE78E6-5F2B-5E7F-8BD5-762B2FEA3C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5318" y="103909"/>
          <a:ext cx="4218214" cy="30308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266700</xdr:colOff>
      <xdr:row>0</xdr:row>
      <xdr:rowOff>131618</xdr:rowOff>
    </xdr:from>
    <xdr:to>
      <xdr:col>31</xdr:col>
      <xdr:colOff>266700</xdr:colOff>
      <xdr:row>26</xdr:row>
      <xdr:rowOff>114300</xdr:rowOff>
    </xdr:to>
    <xdr:pic>
      <xdr:nvPicPr>
        <xdr:cNvPr id="4" name="Imagen 3" descr="Cómo se calcula el periodo de recuperación de la inversión? MÉTODO PERÍODO  DE RECUPERACIÓN DE LA INVERSIÓN (PAY-BACK) Flujo. - ppt descargar">
          <a:extLst>
            <a:ext uri="{FF2B5EF4-FFF2-40B4-BE49-F238E27FC236}">
              <a16:creationId xmlns:a16="http://schemas.microsoft.com/office/drawing/2014/main" id="{3D17901E-2D02-3962-F5CF-50F1606424B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4603" b="1"/>
        <a:stretch/>
      </xdr:blipFill>
      <xdr:spPr bwMode="auto">
        <a:xfrm>
          <a:off x="15163800" y="131618"/>
          <a:ext cx="9144000" cy="49356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DD2BE4-6B8B-4C7E-AED4-FEBBDBD2F0E6}" name="Tabla1" displayName="Tabla1" ref="A2:B8" totalsRowShown="0" headerRowDxfId="3" dataDxfId="2">
  <autoFilter ref="A2:B8" xr:uid="{DBDD2BE4-6B8B-4C7E-AED4-FEBBDBD2F0E6}"/>
  <tableColumns count="2">
    <tableColumn id="1" xr3:uid="{58EBE682-66EC-4C21-A96D-0CCCA4ED2991}" name="Año" dataDxfId="1"/>
    <tableColumn id="2" xr3:uid="{FDE24E9A-8F9E-477C-94FC-283D353E95B5}" name="Flujo de caja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79424-C8B5-48C5-B66D-9088CA79007E}">
  <dimension ref="A1"/>
  <sheetViews>
    <sheetView zoomScale="70" zoomScaleNormal="70" workbookViewId="0">
      <selection activeCell="P12" sqref="P12"/>
    </sheetView>
  </sheetViews>
  <sheetFormatPr defaultColWidth="11.42578125" defaultRowHeight="1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0"/>
  <sheetViews>
    <sheetView workbookViewId="0">
      <selection activeCell="C15" sqref="C15:C16"/>
    </sheetView>
  </sheetViews>
  <sheetFormatPr defaultColWidth="9.140625" defaultRowHeight="15"/>
  <cols>
    <col min="1" max="1" width="9.140625" style="14" customWidth="1"/>
    <col min="2" max="2" width="46.85546875" style="14" customWidth="1"/>
    <col min="3" max="3" width="11.140625" style="14" bestFit="1" customWidth="1"/>
    <col min="4" max="4" width="10.140625" style="14" bestFit="1" customWidth="1"/>
    <col min="5" max="5" width="14" style="14" customWidth="1"/>
    <col min="6" max="6" width="9.140625" style="14" customWidth="1"/>
    <col min="7" max="16384" width="9.140625" style="14"/>
  </cols>
  <sheetData>
    <row r="1" spans="1:5">
      <c r="A1" s="14" t="s">
        <v>109</v>
      </c>
      <c r="C1" s="15"/>
    </row>
    <row r="2" spans="1:5">
      <c r="A2" s="102" t="s">
        <v>1</v>
      </c>
      <c r="B2" s="102"/>
      <c r="C2" s="102"/>
    </row>
    <row r="3" spans="1:5">
      <c r="A3" s="102" t="s">
        <v>110</v>
      </c>
      <c r="B3" s="102"/>
      <c r="C3" s="102"/>
    </row>
    <row r="4" spans="1:5">
      <c r="A4" s="102" t="s">
        <v>3</v>
      </c>
      <c r="B4" s="102"/>
      <c r="C4" s="102"/>
    </row>
    <row r="5" spans="1:5" ht="15" customHeight="1">
      <c r="B5" s="23" t="s">
        <v>111</v>
      </c>
      <c r="C5" s="24"/>
    </row>
    <row r="6" spans="1:5" ht="15" customHeight="1">
      <c r="B6" s="23" t="s">
        <v>112</v>
      </c>
      <c r="C6" s="24"/>
    </row>
    <row r="7" spans="1:5" ht="15" customHeight="1">
      <c r="B7" s="23" t="s">
        <v>113</v>
      </c>
      <c r="C7" s="24"/>
    </row>
    <row r="8" spans="1:5" ht="15" customHeight="1">
      <c r="B8" s="23" t="s">
        <v>114</v>
      </c>
      <c r="C8" s="24"/>
    </row>
    <row r="9" spans="1:5" ht="15" customHeight="1">
      <c r="B9" s="23" t="s">
        <v>78</v>
      </c>
      <c r="C9" s="24"/>
    </row>
    <row r="10" spans="1:5" ht="15" customHeight="1">
      <c r="B10" s="23" t="s">
        <v>115</v>
      </c>
      <c r="C10" s="24"/>
    </row>
    <row r="11" spans="1:5" ht="15" customHeight="1">
      <c r="B11" s="23" t="s">
        <v>84</v>
      </c>
      <c r="C11" s="24"/>
    </row>
    <row r="12" spans="1:5" ht="15" customHeight="1">
      <c r="B12" s="23" t="s">
        <v>116</v>
      </c>
      <c r="C12" s="24"/>
    </row>
    <row r="13" spans="1:5">
      <c r="B13" s="24" t="s">
        <v>117</v>
      </c>
      <c r="C13" s="24"/>
    </row>
    <row r="15" spans="1:5">
      <c r="B15" s="26" t="s">
        <v>90</v>
      </c>
      <c r="C15" s="16" t="s">
        <v>118</v>
      </c>
      <c r="D15" s="16" t="s">
        <v>119</v>
      </c>
      <c r="E15" s="16" t="s">
        <v>120</v>
      </c>
    </row>
    <row r="16" spans="1:5">
      <c r="B16" s="26" t="s">
        <v>60</v>
      </c>
      <c r="C16" s="16"/>
      <c r="D16" s="29"/>
      <c r="E16" s="16"/>
    </row>
    <row r="17" spans="2:5">
      <c r="B17" s="26" t="s">
        <v>64</v>
      </c>
      <c r="C17" s="16"/>
      <c r="D17" s="29"/>
      <c r="E17" s="16"/>
    </row>
    <row r="18" spans="2:5">
      <c r="B18" s="26" t="s">
        <v>93</v>
      </c>
      <c r="C18" s="16"/>
      <c r="D18" s="29"/>
      <c r="E18" s="16"/>
    </row>
    <row r="19" spans="2:5" ht="15.75" thickBot="1">
      <c r="B19" s="27" t="s">
        <v>121</v>
      </c>
      <c r="C19" s="27"/>
      <c r="D19" s="27"/>
      <c r="E19" s="20"/>
    </row>
    <row r="20" spans="2:5" ht="15.75" thickTop="1"/>
  </sheetData>
  <mergeCells count="3">
    <mergeCell ref="A2:C2"/>
    <mergeCell ref="A3:C3"/>
    <mergeCell ref="A4:C4"/>
  </mergeCells>
  <pageMargins left="0.70000000000000007" right="0.70000000000000007" top="0.75" bottom="0.75" header="0.30000000000000004" footer="0.3000000000000000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5"/>
  <sheetViews>
    <sheetView topLeftCell="A4" workbookViewId="0">
      <selection activeCell="G14" sqref="G13:G14"/>
    </sheetView>
  </sheetViews>
  <sheetFormatPr defaultColWidth="9.140625" defaultRowHeight="15"/>
  <cols>
    <col min="1" max="1" width="9.140625" style="14" customWidth="1"/>
    <col min="2" max="2" width="51.28515625" style="14" customWidth="1"/>
    <col min="3" max="3" width="9.140625" style="15" customWidth="1"/>
    <col min="4" max="6" width="11.140625" style="14" bestFit="1" customWidth="1"/>
    <col min="7" max="7" width="12.140625" style="14" bestFit="1" customWidth="1"/>
    <col min="8" max="8" width="11.140625" style="14" bestFit="1" customWidth="1"/>
    <col min="9" max="16384" width="9.140625" style="14"/>
  </cols>
  <sheetData>
    <row r="1" spans="1:6">
      <c r="A1" s="14" t="s">
        <v>122</v>
      </c>
    </row>
    <row r="2" spans="1:6">
      <c r="A2" s="102" t="s">
        <v>1</v>
      </c>
      <c r="B2" s="102"/>
      <c r="C2" s="102"/>
      <c r="D2" s="102"/>
      <c r="E2" s="102"/>
      <c r="F2" s="102"/>
    </row>
    <row r="3" spans="1:6">
      <c r="A3" s="102" t="s">
        <v>123</v>
      </c>
      <c r="B3" s="102"/>
      <c r="C3" s="102"/>
      <c r="D3" s="102"/>
      <c r="E3" s="102"/>
      <c r="F3" s="102"/>
    </row>
    <row r="4" spans="1:6">
      <c r="A4" s="102" t="s">
        <v>3</v>
      </c>
      <c r="B4" s="102"/>
      <c r="C4" s="102"/>
      <c r="D4" s="102"/>
      <c r="E4" s="102"/>
      <c r="F4" s="102"/>
    </row>
    <row r="5" spans="1:6">
      <c r="B5" s="104" t="s">
        <v>4</v>
      </c>
      <c r="C5" s="104" t="s">
        <v>18</v>
      </c>
      <c r="D5" s="104" t="s">
        <v>90</v>
      </c>
      <c r="E5" s="104"/>
      <c r="F5" s="104"/>
    </row>
    <row r="6" spans="1:6">
      <c r="B6" s="104"/>
      <c r="C6" s="104"/>
      <c r="D6" s="16" t="s">
        <v>90</v>
      </c>
      <c r="E6" s="16" t="s">
        <v>90</v>
      </c>
      <c r="F6" s="16" t="s">
        <v>90</v>
      </c>
    </row>
    <row r="7" spans="1:6">
      <c r="B7" s="104"/>
      <c r="C7" s="104"/>
      <c r="D7" s="16" t="s">
        <v>37</v>
      </c>
      <c r="E7" s="16" t="s">
        <v>38</v>
      </c>
      <c r="F7" s="16" t="s">
        <v>97</v>
      </c>
    </row>
    <row r="8" spans="1:6">
      <c r="B8" s="14" t="s">
        <v>124</v>
      </c>
      <c r="C8" s="15" t="s">
        <v>19</v>
      </c>
    </row>
    <row r="9" spans="1:6" ht="15.75" thickBot="1">
      <c r="A9" s="14" t="s">
        <v>23</v>
      </c>
      <c r="B9" s="14" t="s">
        <v>125</v>
      </c>
      <c r="C9" s="15" t="s">
        <v>126</v>
      </c>
      <c r="D9" s="28"/>
      <c r="E9" s="28"/>
      <c r="F9" s="28"/>
    </row>
    <row r="10" spans="1:6">
      <c r="A10" s="14" t="s">
        <v>13</v>
      </c>
      <c r="B10" s="14" t="s">
        <v>127</v>
      </c>
    </row>
    <row r="11" spans="1:6" ht="15.75" thickBot="1">
      <c r="A11" s="14" t="s">
        <v>23</v>
      </c>
      <c r="B11" s="14" t="s">
        <v>128</v>
      </c>
      <c r="C11" s="15" t="s">
        <v>129</v>
      </c>
      <c r="D11" s="28"/>
      <c r="E11" s="28"/>
      <c r="F11" s="28"/>
    </row>
    <row r="12" spans="1:6">
      <c r="A12" s="14" t="s">
        <v>13</v>
      </c>
      <c r="B12" s="14" t="s">
        <v>130</v>
      </c>
    </row>
    <row r="13" spans="1:6">
      <c r="A13" s="14" t="s">
        <v>23</v>
      </c>
      <c r="B13" s="14" t="s">
        <v>131</v>
      </c>
    </row>
    <row r="14" spans="1:6" ht="15.75" thickBot="1">
      <c r="A14" s="14" t="s">
        <v>13</v>
      </c>
      <c r="B14" s="14" t="s">
        <v>132</v>
      </c>
      <c r="D14" s="30"/>
      <c r="E14" s="30"/>
      <c r="F14" s="30"/>
    </row>
    <row r="15" spans="1:6" ht="15.75" thickTop="1"/>
  </sheetData>
  <mergeCells count="6">
    <mergeCell ref="A2:F2"/>
    <mergeCell ref="A3:F3"/>
    <mergeCell ref="A4:F4"/>
    <mergeCell ref="B5:B7"/>
    <mergeCell ref="C5:C7"/>
    <mergeCell ref="D5:F5"/>
  </mergeCells>
  <pageMargins left="0.70000000000000007" right="0.70000000000000007" top="0.75" bottom="0.75" header="0.30000000000000004" footer="0.3000000000000000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-0.499984740745262"/>
  </sheetPr>
  <dimension ref="A1:D27"/>
  <sheetViews>
    <sheetView topLeftCell="A12" zoomScale="130" zoomScaleNormal="130" workbookViewId="0">
      <selection activeCell="B25" sqref="B25:D25"/>
    </sheetView>
  </sheetViews>
  <sheetFormatPr defaultColWidth="9.140625" defaultRowHeight="15"/>
  <cols>
    <col min="1" max="1" width="9.140625" style="14" customWidth="1"/>
    <col min="2" max="2" width="51.28515625" style="14" customWidth="1"/>
    <col min="3" max="3" width="9.140625" style="15" customWidth="1"/>
    <col min="4" max="4" width="12.85546875" style="14" bestFit="1" customWidth="1"/>
    <col min="5" max="5" width="9.140625" style="14" customWidth="1"/>
    <col min="6" max="16384" width="9.140625" style="14"/>
  </cols>
  <sheetData>
    <row r="1" spans="1:4">
      <c r="A1" s="14" t="s">
        <v>95</v>
      </c>
    </row>
    <row r="2" spans="1:4">
      <c r="A2" s="102" t="s">
        <v>1</v>
      </c>
      <c r="B2" s="102"/>
      <c r="C2" s="102"/>
      <c r="D2" s="102"/>
    </row>
    <row r="3" spans="1:4">
      <c r="A3" s="102" t="s">
        <v>133</v>
      </c>
      <c r="B3" s="102"/>
      <c r="C3" s="102"/>
      <c r="D3" s="102"/>
    </row>
    <row r="4" spans="1:4">
      <c r="A4" s="102" t="s">
        <v>3</v>
      </c>
      <c r="B4" s="102"/>
      <c r="C4" s="102"/>
      <c r="D4" s="102"/>
    </row>
    <row r="5" spans="1:4">
      <c r="B5" s="15" t="s">
        <v>134</v>
      </c>
      <c r="D5" s="15"/>
    </row>
    <row r="6" spans="1:4">
      <c r="B6" s="14" t="s">
        <v>135</v>
      </c>
    </row>
    <row r="7" spans="1:4">
      <c r="B7" s="17" t="s">
        <v>136</v>
      </c>
    </row>
    <row r="8" spans="1:4">
      <c r="B8" s="17" t="s">
        <v>137</v>
      </c>
    </row>
    <row r="9" spans="1:4">
      <c r="B9" s="17" t="s">
        <v>138</v>
      </c>
    </row>
    <row r="10" spans="1:4">
      <c r="B10" s="17" t="s">
        <v>139</v>
      </c>
    </row>
    <row r="11" spans="1:4">
      <c r="B11" s="14" t="s">
        <v>140</v>
      </c>
      <c r="D11" s="32"/>
    </row>
    <row r="12" spans="1:4">
      <c r="B12" s="14" t="s">
        <v>141</v>
      </c>
    </row>
    <row r="13" spans="1:4">
      <c r="B13" s="17" t="s">
        <v>142</v>
      </c>
    </row>
    <row r="14" spans="1:4">
      <c r="B14" s="17" t="s">
        <v>143</v>
      </c>
    </row>
    <row r="15" spans="1:4">
      <c r="B15" s="17" t="s">
        <v>144</v>
      </c>
    </row>
    <row r="16" spans="1:4">
      <c r="B16" s="14" t="s">
        <v>145</v>
      </c>
      <c r="D16" s="32"/>
    </row>
    <row r="17" spans="2:4" ht="15.75" thickBot="1">
      <c r="B17" s="27" t="s">
        <v>146</v>
      </c>
      <c r="D17" s="31">
        <v>1000</v>
      </c>
    </row>
    <row r="18" spans="2:4" ht="15.75" thickTop="1">
      <c r="B18" s="14" t="s">
        <v>147</v>
      </c>
    </row>
    <row r="19" spans="2:4">
      <c r="B19" s="14" t="s">
        <v>148</v>
      </c>
    </row>
    <row r="20" spans="2:4">
      <c r="B20" s="14" t="s">
        <v>149</v>
      </c>
    </row>
    <row r="21" spans="2:4">
      <c r="B21" s="14" t="s">
        <v>150</v>
      </c>
      <c r="D21" s="32">
        <v>400</v>
      </c>
    </row>
    <row r="22" spans="2:4">
      <c r="B22" s="27" t="s">
        <v>151</v>
      </c>
    </row>
    <row r="23" spans="2:4">
      <c r="B23" s="14" t="s">
        <v>152</v>
      </c>
    </row>
    <row r="24" spans="2:4">
      <c r="B24" s="14" t="s">
        <v>153</v>
      </c>
    </row>
    <row r="25" spans="2:4">
      <c r="B25" s="14" t="s">
        <v>154</v>
      </c>
      <c r="D25" s="34">
        <v>600</v>
      </c>
    </row>
    <row r="26" spans="2:4" ht="15.75" thickBot="1">
      <c r="B26" s="27" t="s">
        <v>155</v>
      </c>
      <c r="C26" s="33"/>
      <c r="D26" s="31">
        <v>1000</v>
      </c>
    </row>
    <row r="27" spans="2:4" ht="15.75" thickTop="1"/>
  </sheetData>
  <mergeCells count="3">
    <mergeCell ref="A2:D2"/>
    <mergeCell ref="A3:D3"/>
    <mergeCell ref="A4:D4"/>
  </mergeCells>
  <pageMargins left="0.70000000000000007" right="0.70000000000000007" top="0.75" bottom="0.75" header="0.30000000000000004" footer="0.30000000000000004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3BA8E-D396-44B7-AE6C-0729FBD9D747}">
  <sheetPr>
    <tabColor theme="4" tint="-0.249977111117893"/>
  </sheetPr>
  <dimension ref="A1:S48"/>
  <sheetViews>
    <sheetView topLeftCell="L17" zoomScale="115" zoomScaleNormal="115" workbookViewId="0">
      <selection activeCell="R38" sqref="R38"/>
    </sheetView>
  </sheetViews>
  <sheetFormatPr defaultColWidth="11.42578125" defaultRowHeight="12.75"/>
  <cols>
    <col min="1" max="1" width="2.7109375" style="40" customWidth="1"/>
    <col min="2" max="2" width="1.28515625" style="40" customWidth="1"/>
    <col min="3" max="3" width="17.42578125" style="40" customWidth="1"/>
    <col min="4" max="4" width="34.42578125" style="60" customWidth="1"/>
    <col min="5" max="5" width="15.140625" style="40" bestFit="1" customWidth="1"/>
    <col min="6" max="7" width="14.7109375" style="40" bestFit="1" customWidth="1"/>
    <col min="8" max="8" width="16" style="40" bestFit="1" customWidth="1"/>
    <col min="9" max="10" width="16.42578125" style="40" bestFit="1" customWidth="1"/>
    <col min="11" max="11" width="16" style="40" bestFit="1" customWidth="1"/>
    <col min="12" max="12" width="16.42578125" style="40" bestFit="1" customWidth="1"/>
    <col min="13" max="13" width="17.42578125" style="40" bestFit="1" customWidth="1"/>
    <col min="14" max="16" width="16.42578125" style="40" bestFit="1" customWidth="1"/>
    <col min="17" max="17" width="3.140625" style="38" customWidth="1"/>
    <col min="18" max="18" width="16" style="40" bestFit="1" customWidth="1"/>
    <col min="19" max="19" width="20.140625" style="40" customWidth="1"/>
    <col min="20" max="16384" width="11.42578125" style="40"/>
  </cols>
  <sheetData>
    <row r="1" spans="1:19" s="38" customFormat="1">
      <c r="D1" s="39"/>
    </row>
    <row r="2" spans="1:19" s="38" customFormat="1">
      <c r="D2" s="39"/>
    </row>
    <row r="3" spans="1:19">
      <c r="A3" s="38"/>
      <c r="B3" s="38"/>
      <c r="C3" s="38"/>
      <c r="D3" s="39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R3" s="38"/>
      <c r="S3" s="38"/>
    </row>
    <row r="4" spans="1:19">
      <c r="A4" s="38"/>
      <c r="B4" s="38"/>
      <c r="C4" s="38"/>
      <c r="D4" s="39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R4" s="38"/>
      <c r="S4" s="38"/>
    </row>
    <row r="5" spans="1:19" ht="15" customHeight="1">
      <c r="A5" s="38"/>
      <c r="B5" s="38"/>
      <c r="C5" s="107" t="s">
        <v>156</v>
      </c>
      <c r="D5" s="108"/>
      <c r="E5" s="111" t="s">
        <v>157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42"/>
      <c r="R5" s="112" t="s">
        <v>158</v>
      </c>
      <c r="S5" s="38"/>
    </row>
    <row r="6" spans="1:19" ht="18" customHeight="1">
      <c r="A6" s="38"/>
      <c r="B6" s="38"/>
      <c r="C6" s="109"/>
      <c r="D6" s="110"/>
      <c r="E6" s="41" t="s">
        <v>159</v>
      </c>
      <c r="F6" s="41" t="s">
        <v>160</v>
      </c>
      <c r="G6" s="41" t="s">
        <v>161</v>
      </c>
      <c r="H6" s="41" t="s">
        <v>162</v>
      </c>
      <c r="I6" s="41" t="s">
        <v>163</v>
      </c>
      <c r="J6" s="41" t="s">
        <v>164</v>
      </c>
      <c r="K6" s="41" t="s">
        <v>165</v>
      </c>
      <c r="L6" s="41" t="s">
        <v>166</v>
      </c>
      <c r="M6" s="41" t="s">
        <v>167</v>
      </c>
      <c r="N6" s="41" t="s">
        <v>168</v>
      </c>
      <c r="O6" s="41" t="s">
        <v>169</v>
      </c>
      <c r="P6" s="41" t="s">
        <v>170</v>
      </c>
      <c r="Q6" s="43"/>
      <c r="R6" s="113"/>
      <c r="S6" s="38"/>
    </row>
    <row r="7" spans="1:19" s="38" customFormat="1">
      <c r="C7" s="43"/>
      <c r="D7" s="44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</row>
    <row r="8" spans="1:19">
      <c r="A8" s="38"/>
      <c r="B8" s="38"/>
      <c r="C8" s="114" t="s">
        <v>171</v>
      </c>
      <c r="D8" s="115"/>
      <c r="E8" s="45">
        <v>150</v>
      </c>
      <c r="F8" s="46">
        <f>E36</f>
        <v>10800</v>
      </c>
      <c r="G8" s="46">
        <f t="shared" ref="G8:P8" si="0">F36</f>
        <v>21450</v>
      </c>
      <c r="H8" s="46">
        <f t="shared" si="0"/>
        <v>32100</v>
      </c>
      <c r="I8" s="46">
        <f t="shared" si="0"/>
        <v>32900</v>
      </c>
      <c r="J8" s="46">
        <f t="shared" si="0"/>
        <v>43550</v>
      </c>
      <c r="K8" s="46">
        <f t="shared" si="0"/>
        <v>54200</v>
      </c>
      <c r="L8" s="46">
        <f t="shared" si="0"/>
        <v>64850</v>
      </c>
      <c r="M8" s="46">
        <f t="shared" si="0"/>
        <v>75500</v>
      </c>
      <c r="N8" s="46">
        <f t="shared" si="0"/>
        <v>86150</v>
      </c>
      <c r="O8" s="46">
        <f t="shared" si="0"/>
        <v>96800</v>
      </c>
      <c r="P8" s="46">
        <f t="shared" si="0"/>
        <v>107450</v>
      </c>
      <c r="Q8" s="47"/>
      <c r="R8" s="46">
        <f>E8</f>
        <v>150</v>
      </c>
      <c r="S8" s="38"/>
    </row>
    <row r="9" spans="1:19" s="38" customFormat="1">
      <c r="C9" s="48"/>
      <c r="D9" s="49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</row>
    <row r="10" spans="1:19">
      <c r="A10" s="38"/>
      <c r="B10" s="38"/>
      <c r="C10" s="116" t="s">
        <v>172</v>
      </c>
      <c r="D10" s="51" t="s">
        <v>173</v>
      </c>
      <c r="E10" s="52">
        <v>15850</v>
      </c>
      <c r="F10" s="52">
        <v>15850</v>
      </c>
      <c r="G10" s="52">
        <v>15850</v>
      </c>
      <c r="H10" s="52">
        <v>0</v>
      </c>
      <c r="I10" s="52">
        <v>15850</v>
      </c>
      <c r="J10" s="52">
        <v>15850</v>
      </c>
      <c r="K10" s="52">
        <v>15850</v>
      </c>
      <c r="L10" s="52">
        <v>15850</v>
      </c>
      <c r="M10" s="52">
        <v>15850</v>
      </c>
      <c r="N10" s="52">
        <v>15850</v>
      </c>
      <c r="O10" s="52">
        <v>15850</v>
      </c>
      <c r="P10" s="52">
        <v>15850</v>
      </c>
      <c r="Q10" s="50"/>
      <c r="R10" s="53">
        <f>SUM(E10:P10)</f>
        <v>174350</v>
      </c>
      <c r="S10" s="38"/>
    </row>
    <row r="11" spans="1:19">
      <c r="A11" s="38"/>
      <c r="B11" s="38"/>
      <c r="C11" s="116"/>
      <c r="D11" s="51" t="s">
        <v>174</v>
      </c>
      <c r="E11" s="52">
        <v>0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0"/>
      <c r="R11" s="53">
        <f t="shared" ref="R11:R21" si="1">SUM(E11:P11)</f>
        <v>0</v>
      </c>
      <c r="S11" s="38"/>
    </row>
    <row r="12" spans="1:19" ht="13.5" thickBot="1">
      <c r="A12" s="38"/>
      <c r="B12" s="38"/>
      <c r="C12" s="116"/>
      <c r="D12" s="51" t="s">
        <v>175</v>
      </c>
      <c r="E12" s="55">
        <v>0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0"/>
      <c r="R12" s="56">
        <f t="shared" si="1"/>
        <v>0</v>
      </c>
      <c r="S12" s="38"/>
    </row>
    <row r="13" spans="1:19" s="38" customFormat="1" ht="13.5" thickTop="1">
      <c r="C13" s="105" t="s">
        <v>176</v>
      </c>
      <c r="D13" s="106"/>
      <c r="E13" s="57">
        <f t="shared" ref="E13:P13" si="2">SUM(E10:E12)</f>
        <v>15850</v>
      </c>
      <c r="F13" s="57">
        <f t="shared" si="2"/>
        <v>15850</v>
      </c>
      <c r="G13" s="57">
        <f t="shared" si="2"/>
        <v>15850</v>
      </c>
      <c r="H13" s="57">
        <f t="shared" si="2"/>
        <v>0</v>
      </c>
      <c r="I13" s="57">
        <f t="shared" si="2"/>
        <v>15850</v>
      </c>
      <c r="J13" s="57">
        <f t="shared" si="2"/>
        <v>15850</v>
      </c>
      <c r="K13" s="57">
        <f t="shared" si="2"/>
        <v>15850</v>
      </c>
      <c r="L13" s="57">
        <f t="shared" si="2"/>
        <v>15850</v>
      </c>
      <c r="M13" s="57">
        <f t="shared" si="2"/>
        <v>15850</v>
      </c>
      <c r="N13" s="57">
        <f t="shared" si="2"/>
        <v>15850</v>
      </c>
      <c r="O13" s="58">
        <f t="shared" si="2"/>
        <v>15850</v>
      </c>
      <c r="P13" s="57">
        <f t="shared" si="2"/>
        <v>15850</v>
      </c>
      <c r="Q13" s="50"/>
      <c r="R13" s="57">
        <f>SUM(R10:R12)</f>
        <v>174350</v>
      </c>
    </row>
    <row r="14" spans="1:19" s="38" customFormat="1">
      <c r="C14" s="48"/>
      <c r="D14" s="59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</row>
    <row r="15" spans="1:19">
      <c r="A15" s="38"/>
      <c r="B15" s="38"/>
      <c r="C15" s="116" t="s">
        <v>177</v>
      </c>
      <c r="D15" s="51" t="s">
        <v>178</v>
      </c>
      <c r="E15" s="52">
        <v>500</v>
      </c>
      <c r="F15" s="52">
        <v>500</v>
      </c>
      <c r="G15" s="52">
        <v>500</v>
      </c>
      <c r="H15" s="52">
        <v>0</v>
      </c>
      <c r="I15" s="52">
        <v>500</v>
      </c>
      <c r="J15" s="52">
        <v>500</v>
      </c>
      <c r="K15" s="52">
        <v>500</v>
      </c>
      <c r="L15" s="52">
        <v>500</v>
      </c>
      <c r="M15" s="52">
        <v>500</v>
      </c>
      <c r="N15" s="52">
        <v>500</v>
      </c>
      <c r="O15" s="52">
        <v>500</v>
      </c>
      <c r="P15" s="52">
        <v>500</v>
      </c>
      <c r="Q15" s="50"/>
      <c r="R15" s="53">
        <f t="shared" si="1"/>
        <v>5500</v>
      </c>
      <c r="S15" s="38"/>
    </row>
    <row r="16" spans="1:19">
      <c r="A16" s="38"/>
      <c r="B16" s="38"/>
      <c r="C16" s="116"/>
      <c r="D16" s="51" t="s">
        <v>179</v>
      </c>
      <c r="E16" s="52">
        <v>500</v>
      </c>
      <c r="F16" s="52">
        <v>500</v>
      </c>
      <c r="G16" s="52">
        <v>500</v>
      </c>
      <c r="H16" s="52">
        <v>0</v>
      </c>
      <c r="I16" s="52">
        <v>500</v>
      </c>
      <c r="J16" s="52">
        <v>500</v>
      </c>
      <c r="K16" s="52">
        <v>500</v>
      </c>
      <c r="L16" s="52">
        <v>500</v>
      </c>
      <c r="M16" s="52">
        <v>500</v>
      </c>
      <c r="N16" s="52">
        <v>500</v>
      </c>
      <c r="O16" s="52">
        <v>500</v>
      </c>
      <c r="P16" s="52">
        <v>500</v>
      </c>
      <c r="Q16" s="50"/>
      <c r="R16" s="53">
        <f t="shared" si="1"/>
        <v>5500</v>
      </c>
      <c r="S16" s="38"/>
    </row>
    <row r="17" spans="1:19">
      <c r="A17" s="38"/>
      <c r="B17" s="38"/>
      <c r="C17" s="116"/>
      <c r="D17" s="60" t="s">
        <v>180</v>
      </c>
      <c r="E17" s="52">
        <v>250</v>
      </c>
      <c r="F17" s="52">
        <v>250</v>
      </c>
      <c r="G17" s="52">
        <v>250</v>
      </c>
      <c r="H17" s="52">
        <v>250</v>
      </c>
      <c r="I17" s="52">
        <v>250</v>
      </c>
      <c r="J17" s="52">
        <v>250</v>
      </c>
      <c r="K17" s="52">
        <v>250</v>
      </c>
      <c r="L17" s="52">
        <v>250</v>
      </c>
      <c r="M17" s="52">
        <v>250</v>
      </c>
      <c r="N17" s="52">
        <v>250</v>
      </c>
      <c r="O17" s="52">
        <v>250</v>
      </c>
      <c r="P17" s="52">
        <v>250</v>
      </c>
      <c r="Q17" s="50"/>
      <c r="R17" s="53">
        <f t="shared" si="1"/>
        <v>3000</v>
      </c>
      <c r="S17" s="38"/>
    </row>
    <row r="18" spans="1:19">
      <c r="A18" s="38"/>
      <c r="B18" s="38"/>
      <c r="C18" s="116"/>
      <c r="D18" s="51" t="s">
        <v>181</v>
      </c>
      <c r="E18" s="52">
        <v>3000</v>
      </c>
      <c r="F18" s="52">
        <v>3000</v>
      </c>
      <c r="G18" s="52">
        <v>3000</v>
      </c>
      <c r="H18" s="52">
        <v>3000</v>
      </c>
      <c r="I18" s="52">
        <v>3000</v>
      </c>
      <c r="J18" s="52">
        <v>3000</v>
      </c>
      <c r="K18" s="52">
        <v>3000</v>
      </c>
      <c r="L18" s="52">
        <v>3000</v>
      </c>
      <c r="M18" s="52">
        <v>3000</v>
      </c>
      <c r="N18" s="52">
        <v>3000</v>
      </c>
      <c r="O18" s="52">
        <v>3000</v>
      </c>
      <c r="P18" s="52">
        <v>3000</v>
      </c>
      <c r="Q18" s="50"/>
      <c r="R18" s="53">
        <f t="shared" si="1"/>
        <v>36000</v>
      </c>
      <c r="S18" s="38"/>
    </row>
    <row r="19" spans="1:19">
      <c r="A19" s="38"/>
      <c r="B19" s="38"/>
      <c r="C19" s="116"/>
      <c r="D19" s="51" t="s">
        <v>182</v>
      </c>
      <c r="E19" s="52">
        <v>200</v>
      </c>
      <c r="F19" s="52">
        <v>200</v>
      </c>
      <c r="G19" s="52">
        <v>200</v>
      </c>
      <c r="H19" s="52">
        <v>200</v>
      </c>
      <c r="I19" s="52">
        <v>200</v>
      </c>
      <c r="J19" s="52">
        <v>200</v>
      </c>
      <c r="K19" s="52">
        <v>200</v>
      </c>
      <c r="L19" s="52">
        <v>200</v>
      </c>
      <c r="M19" s="52">
        <v>200</v>
      </c>
      <c r="N19" s="52">
        <v>200</v>
      </c>
      <c r="O19" s="52">
        <v>200</v>
      </c>
      <c r="P19" s="52">
        <v>200</v>
      </c>
      <c r="Q19" s="50"/>
      <c r="R19" s="53">
        <f t="shared" si="1"/>
        <v>2400</v>
      </c>
      <c r="S19" s="38"/>
    </row>
    <row r="20" spans="1:19">
      <c r="A20" s="38"/>
      <c r="B20" s="38"/>
      <c r="C20" s="116"/>
      <c r="D20" s="51" t="s">
        <v>183</v>
      </c>
      <c r="E20" s="61">
        <v>300</v>
      </c>
      <c r="F20" s="61">
        <v>300</v>
      </c>
      <c r="G20" s="61">
        <v>300</v>
      </c>
      <c r="H20" s="61">
        <v>300</v>
      </c>
      <c r="I20" s="61">
        <v>300</v>
      </c>
      <c r="J20" s="61">
        <v>300</v>
      </c>
      <c r="K20" s="61">
        <v>300</v>
      </c>
      <c r="L20" s="61">
        <v>300</v>
      </c>
      <c r="M20" s="61">
        <v>300</v>
      </c>
      <c r="N20" s="61">
        <v>300</v>
      </c>
      <c r="O20" s="61">
        <v>300</v>
      </c>
      <c r="P20" s="61">
        <v>300</v>
      </c>
      <c r="Q20" s="50"/>
      <c r="R20" s="53">
        <f t="shared" si="1"/>
        <v>3600</v>
      </c>
      <c r="S20" s="38"/>
    </row>
    <row r="21" spans="1:19" ht="13.5" thickBot="1">
      <c r="A21" s="38"/>
      <c r="B21" s="38"/>
      <c r="C21" s="116"/>
      <c r="D21" s="51" t="s">
        <v>184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v>0</v>
      </c>
      <c r="P21" s="55">
        <v>0</v>
      </c>
      <c r="Q21" s="50"/>
      <c r="R21" s="56">
        <f t="shared" si="1"/>
        <v>0</v>
      </c>
      <c r="S21" s="38"/>
    </row>
    <row r="22" spans="1:19" ht="13.5" thickTop="1">
      <c r="A22" s="38"/>
      <c r="B22" s="38"/>
      <c r="C22" s="105" t="s">
        <v>185</v>
      </c>
      <c r="D22" s="106"/>
      <c r="E22" s="57">
        <f t="shared" ref="E22:P22" si="3">SUM(E15:E21)</f>
        <v>4750</v>
      </c>
      <c r="F22" s="57">
        <f t="shared" si="3"/>
        <v>4750</v>
      </c>
      <c r="G22" s="57">
        <f t="shared" si="3"/>
        <v>4750</v>
      </c>
      <c r="H22" s="57">
        <f t="shared" si="3"/>
        <v>3750</v>
      </c>
      <c r="I22" s="57">
        <f t="shared" si="3"/>
        <v>4750</v>
      </c>
      <c r="J22" s="57">
        <f t="shared" si="3"/>
        <v>4750</v>
      </c>
      <c r="K22" s="57">
        <f t="shared" si="3"/>
        <v>4750</v>
      </c>
      <c r="L22" s="57">
        <f t="shared" si="3"/>
        <v>4750</v>
      </c>
      <c r="M22" s="57">
        <f t="shared" si="3"/>
        <v>4750</v>
      </c>
      <c r="N22" s="57">
        <f t="shared" si="3"/>
        <v>4750</v>
      </c>
      <c r="O22" s="58">
        <f t="shared" si="3"/>
        <v>4750</v>
      </c>
      <c r="P22" s="57">
        <f t="shared" si="3"/>
        <v>4750</v>
      </c>
      <c r="Q22" s="50"/>
      <c r="R22" s="57">
        <f>SUM(R15:R21)</f>
        <v>56000</v>
      </c>
      <c r="S22" s="38"/>
    </row>
    <row r="23" spans="1:19" s="38" customFormat="1">
      <c r="C23" s="48"/>
      <c r="D23" s="59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</row>
    <row r="24" spans="1:19">
      <c r="A24" s="38"/>
      <c r="B24" s="38"/>
      <c r="C24" s="119" t="s">
        <v>186</v>
      </c>
      <c r="D24" s="120"/>
      <c r="E24" s="62">
        <f t="shared" ref="E24:P24" si="4">+E13-E22</f>
        <v>11100</v>
      </c>
      <c r="F24" s="62">
        <f t="shared" si="4"/>
        <v>11100</v>
      </c>
      <c r="G24" s="62">
        <f t="shared" si="4"/>
        <v>11100</v>
      </c>
      <c r="H24" s="62">
        <f t="shared" si="4"/>
        <v>-3750</v>
      </c>
      <c r="I24" s="62">
        <f t="shared" si="4"/>
        <v>11100</v>
      </c>
      <c r="J24" s="62">
        <f t="shared" si="4"/>
        <v>11100</v>
      </c>
      <c r="K24" s="62">
        <f t="shared" si="4"/>
        <v>11100</v>
      </c>
      <c r="L24" s="62">
        <f t="shared" si="4"/>
        <v>11100</v>
      </c>
      <c r="M24" s="62">
        <f t="shared" si="4"/>
        <v>11100</v>
      </c>
      <c r="N24" s="62">
        <f t="shared" si="4"/>
        <v>11100</v>
      </c>
      <c r="O24" s="63">
        <f t="shared" si="4"/>
        <v>11100</v>
      </c>
      <c r="P24" s="62">
        <f t="shared" si="4"/>
        <v>11100</v>
      </c>
      <c r="Q24" s="50"/>
      <c r="R24" s="62">
        <f>+R13-R22</f>
        <v>118350</v>
      </c>
      <c r="S24" s="38"/>
    </row>
    <row r="25" spans="1:19" s="38" customFormat="1">
      <c r="C25" s="48"/>
      <c r="D25" s="5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</row>
    <row r="26" spans="1:19">
      <c r="A26" s="38"/>
      <c r="B26" s="38"/>
      <c r="C26" s="121" t="s">
        <v>187</v>
      </c>
      <c r="D26" s="64" t="s">
        <v>188</v>
      </c>
      <c r="E26" s="52">
        <v>0</v>
      </c>
      <c r="F26" s="52"/>
      <c r="G26" s="52"/>
      <c r="H26" s="52">
        <v>5000</v>
      </c>
      <c r="I26" s="52"/>
      <c r="J26" s="52"/>
      <c r="K26" s="52"/>
      <c r="L26" s="52"/>
      <c r="M26" s="52"/>
      <c r="N26" s="52"/>
      <c r="O26" s="65"/>
      <c r="P26" s="52"/>
      <c r="Q26" s="50"/>
      <c r="R26" s="53">
        <f t="shared" ref="R26:R27" si="5">SUM(E26:P26)</f>
        <v>5000</v>
      </c>
      <c r="S26" s="38"/>
    </row>
    <row r="27" spans="1:19" ht="13.5" thickBot="1">
      <c r="A27" s="38"/>
      <c r="B27" s="38"/>
      <c r="C27" s="121"/>
      <c r="D27" s="64" t="s">
        <v>189</v>
      </c>
      <c r="E27" s="55">
        <v>0</v>
      </c>
      <c r="F27" s="55"/>
      <c r="G27" s="55"/>
      <c r="H27" s="55"/>
      <c r="I27" s="55"/>
      <c r="J27" s="55"/>
      <c r="K27" s="55"/>
      <c r="L27" s="55"/>
      <c r="M27" s="55"/>
      <c r="N27" s="55"/>
      <c r="O27" s="66"/>
      <c r="P27" s="55"/>
      <c r="Q27" s="50"/>
      <c r="R27" s="56">
        <f t="shared" si="5"/>
        <v>0</v>
      </c>
      <c r="S27" s="38"/>
    </row>
    <row r="28" spans="1:19" ht="16.5" customHeight="1" thickTop="1">
      <c r="A28" s="38"/>
      <c r="B28" s="38"/>
      <c r="C28" s="105" t="s">
        <v>190</v>
      </c>
      <c r="D28" s="106"/>
      <c r="E28" s="57">
        <f t="shared" ref="E28:P28" si="6">SUM(E26:E27)</f>
        <v>0</v>
      </c>
      <c r="F28" s="57">
        <f t="shared" si="6"/>
        <v>0</v>
      </c>
      <c r="G28" s="57">
        <f t="shared" si="6"/>
        <v>0</v>
      </c>
      <c r="H28" s="57">
        <f t="shared" si="6"/>
        <v>5000</v>
      </c>
      <c r="I28" s="57">
        <f t="shared" si="6"/>
        <v>0</v>
      </c>
      <c r="J28" s="57">
        <f t="shared" si="6"/>
        <v>0</v>
      </c>
      <c r="K28" s="57">
        <f t="shared" si="6"/>
        <v>0</v>
      </c>
      <c r="L28" s="57">
        <f t="shared" si="6"/>
        <v>0</v>
      </c>
      <c r="M28" s="57">
        <f t="shared" si="6"/>
        <v>0</v>
      </c>
      <c r="N28" s="57">
        <f t="shared" si="6"/>
        <v>0</v>
      </c>
      <c r="O28" s="58">
        <f t="shared" si="6"/>
        <v>0</v>
      </c>
      <c r="P28" s="57">
        <f t="shared" si="6"/>
        <v>0</v>
      </c>
      <c r="Q28" s="50"/>
      <c r="R28" s="57">
        <f>SUM(R26:R27)</f>
        <v>5000</v>
      </c>
      <c r="S28" s="38"/>
    </row>
    <row r="29" spans="1:19" s="38" customFormat="1">
      <c r="C29" s="48"/>
      <c r="D29" s="49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  <row r="30" spans="1:19">
      <c r="A30" s="38"/>
      <c r="B30" s="38"/>
      <c r="C30" s="121" t="s">
        <v>191</v>
      </c>
      <c r="D30" s="51" t="s">
        <v>192</v>
      </c>
      <c r="E30" s="52">
        <v>450</v>
      </c>
      <c r="F30" s="52">
        <v>450</v>
      </c>
      <c r="G30" s="52">
        <v>450</v>
      </c>
      <c r="H30" s="52">
        <v>450</v>
      </c>
      <c r="I30" s="52">
        <v>450</v>
      </c>
      <c r="J30" s="52">
        <v>450</v>
      </c>
      <c r="K30" s="52">
        <v>450</v>
      </c>
      <c r="L30" s="52">
        <v>450</v>
      </c>
      <c r="M30" s="52">
        <v>450</v>
      </c>
      <c r="N30" s="52">
        <v>450</v>
      </c>
      <c r="O30" s="52">
        <v>450</v>
      </c>
      <c r="P30" s="52">
        <v>450</v>
      </c>
      <c r="Q30" s="50"/>
      <c r="R30" s="53">
        <f>SUM(E30:P30)</f>
        <v>5400</v>
      </c>
      <c r="S30" s="38"/>
    </row>
    <row r="31" spans="1:19">
      <c r="A31" s="38"/>
      <c r="B31" s="38"/>
      <c r="C31" s="121"/>
      <c r="D31" s="51" t="s">
        <v>193</v>
      </c>
      <c r="E31" s="67">
        <v>0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8"/>
      <c r="R31" s="53">
        <f t="shared" ref="R31" si="7">SUM(E31:P31)</f>
        <v>0</v>
      </c>
      <c r="S31" s="38"/>
    </row>
    <row r="32" spans="1:19" ht="17.25" customHeight="1">
      <c r="A32" s="38"/>
      <c r="B32" s="38"/>
      <c r="C32" s="105" t="s">
        <v>194</v>
      </c>
      <c r="D32" s="106"/>
      <c r="E32" s="69">
        <f t="shared" ref="E32:P32" si="8">SUM(E30:E31)</f>
        <v>450</v>
      </c>
      <c r="F32" s="69">
        <f t="shared" si="8"/>
        <v>450</v>
      </c>
      <c r="G32" s="69">
        <f t="shared" si="8"/>
        <v>450</v>
      </c>
      <c r="H32" s="69">
        <f t="shared" si="8"/>
        <v>450</v>
      </c>
      <c r="I32" s="69">
        <f t="shared" si="8"/>
        <v>450</v>
      </c>
      <c r="J32" s="69">
        <f t="shared" si="8"/>
        <v>450</v>
      </c>
      <c r="K32" s="69">
        <f t="shared" si="8"/>
        <v>450</v>
      </c>
      <c r="L32" s="69">
        <f t="shared" si="8"/>
        <v>450</v>
      </c>
      <c r="M32" s="69">
        <f t="shared" si="8"/>
        <v>450</v>
      </c>
      <c r="N32" s="69">
        <f t="shared" si="8"/>
        <v>450</v>
      </c>
      <c r="O32" s="70">
        <f t="shared" si="8"/>
        <v>450</v>
      </c>
      <c r="P32" s="69">
        <f t="shared" si="8"/>
        <v>450</v>
      </c>
      <c r="Q32" s="68"/>
      <c r="R32" s="69">
        <f>SUM(R30:R31)</f>
        <v>5400</v>
      </c>
      <c r="S32" s="38"/>
    </row>
    <row r="33" spans="1:19" s="38" customFormat="1">
      <c r="D33" s="39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</row>
    <row r="34" spans="1:19">
      <c r="A34" s="38"/>
      <c r="B34" s="38"/>
      <c r="C34" s="117" t="s">
        <v>195</v>
      </c>
      <c r="D34" s="118"/>
      <c r="E34" s="71">
        <f>E24+E28-E32</f>
        <v>10650</v>
      </c>
      <c r="F34" s="71">
        <f t="shared" ref="F34:P34" si="9">F24+F28-F32</f>
        <v>10650</v>
      </c>
      <c r="G34" s="71">
        <f t="shared" si="9"/>
        <v>10650</v>
      </c>
      <c r="H34" s="71">
        <f t="shared" si="9"/>
        <v>800</v>
      </c>
      <c r="I34" s="71">
        <f t="shared" si="9"/>
        <v>10650</v>
      </c>
      <c r="J34" s="71">
        <f t="shared" si="9"/>
        <v>10650</v>
      </c>
      <c r="K34" s="71">
        <f t="shared" si="9"/>
        <v>10650</v>
      </c>
      <c r="L34" s="71">
        <f t="shared" si="9"/>
        <v>10650</v>
      </c>
      <c r="M34" s="71">
        <f t="shared" si="9"/>
        <v>10650</v>
      </c>
      <c r="N34" s="71">
        <f t="shared" si="9"/>
        <v>10650</v>
      </c>
      <c r="O34" s="72">
        <f t="shared" si="9"/>
        <v>10650</v>
      </c>
      <c r="P34" s="71">
        <f t="shared" si="9"/>
        <v>10650</v>
      </c>
      <c r="Q34" s="68"/>
      <c r="R34" s="71">
        <f>R24+R28-R32</f>
        <v>117950</v>
      </c>
      <c r="S34" s="54"/>
    </row>
    <row r="35" spans="1:19" s="38" customFormat="1">
      <c r="D35" s="39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</row>
    <row r="36" spans="1:19">
      <c r="A36" s="38"/>
      <c r="B36" s="38"/>
      <c r="C36" s="117" t="s">
        <v>196</v>
      </c>
      <c r="D36" s="118"/>
      <c r="E36" s="71">
        <f>E8+E34</f>
        <v>10800</v>
      </c>
      <c r="F36" s="71">
        <f t="shared" ref="F36:O36" si="10">F8+F34</f>
        <v>21450</v>
      </c>
      <c r="G36" s="71">
        <f t="shared" si="10"/>
        <v>32100</v>
      </c>
      <c r="H36" s="71">
        <f t="shared" si="10"/>
        <v>32900</v>
      </c>
      <c r="I36" s="71">
        <f t="shared" si="10"/>
        <v>43550</v>
      </c>
      <c r="J36" s="71">
        <f t="shared" si="10"/>
        <v>54200</v>
      </c>
      <c r="K36" s="71">
        <f t="shared" si="10"/>
        <v>64850</v>
      </c>
      <c r="L36" s="71">
        <f t="shared" si="10"/>
        <v>75500</v>
      </c>
      <c r="M36" s="71">
        <f t="shared" si="10"/>
        <v>86150</v>
      </c>
      <c r="N36" s="71">
        <f t="shared" si="10"/>
        <v>96800</v>
      </c>
      <c r="O36" s="72">
        <f t="shared" si="10"/>
        <v>107450</v>
      </c>
      <c r="P36" s="71">
        <f>P8+P34</f>
        <v>118100</v>
      </c>
      <c r="Q36" s="68"/>
      <c r="R36" s="71">
        <f>R8+R34</f>
        <v>118100</v>
      </c>
      <c r="S36" s="38"/>
    </row>
    <row r="37" spans="1:19" s="38" customFormat="1">
      <c r="D37" s="39"/>
    </row>
    <row r="38" spans="1:19">
      <c r="A38" s="38"/>
      <c r="B38" s="38"/>
      <c r="C38" s="38"/>
      <c r="D38" s="39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R38" s="38"/>
      <c r="S38" s="38"/>
    </row>
    <row r="39" spans="1:19" s="38" customFormat="1">
      <c r="D39" s="39"/>
    </row>
    <row r="40" spans="1:19" s="38" customFormat="1">
      <c r="D40" s="39"/>
    </row>
    <row r="41" spans="1:19" s="38" customFormat="1">
      <c r="D41" s="39"/>
    </row>
    <row r="42" spans="1:19" s="38" customFormat="1">
      <c r="D42" s="39"/>
    </row>
    <row r="43" spans="1:19" s="38" customFormat="1">
      <c r="D43" s="39"/>
    </row>
    <row r="44" spans="1:19" s="38" customFormat="1">
      <c r="D44" s="39"/>
    </row>
    <row r="45" spans="1:19" s="38" customFormat="1">
      <c r="D45" s="39"/>
    </row>
    <row r="46" spans="1:19" s="38" customFormat="1">
      <c r="D46" s="39"/>
    </row>
    <row r="47" spans="1:19" s="38" customFormat="1">
      <c r="D47" s="39"/>
    </row>
    <row r="48" spans="1:19" s="38" customFormat="1">
      <c r="D48" s="39"/>
    </row>
  </sheetData>
  <mergeCells count="15">
    <mergeCell ref="C32:D32"/>
    <mergeCell ref="C34:D34"/>
    <mergeCell ref="C36:D36"/>
    <mergeCell ref="C15:C21"/>
    <mergeCell ref="C22:D22"/>
    <mergeCell ref="C24:D24"/>
    <mergeCell ref="C26:C27"/>
    <mergeCell ref="C28:D28"/>
    <mergeCell ref="C30:C31"/>
    <mergeCell ref="C13:D13"/>
    <mergeCell ref="C5:D6"/>
    <mergeCell ref="E5:P5"/>
    <mergeCell ref="R5:R6"/>
    <mergeCell ref="C8:D8"/>
    <mergeCell ref="C10:C12"/>
  </mergeCells>
  <pageMargins left="0.7" right="0.7" top="0.75" bottom="0.75" header="0.3" footer="0.3"/>
  <pageSetup orientation="portrait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F8FAA-4DA5-4EC2-878F-CCB98D357B33}">
  <sheetPr>
    <tabColor theme="8" tint="-0.249977111117893"/>
  </sheetPr>
  <dimension ref="A1:E13"/>
  <sheetViews>
    <sheetView tabSelected="1" zoomScale="145" zoomScaleNormal="145" workbookViewId="0">
      <selection activeCell="D3" sqref="D3"/>
    </sheetView>
  </sheetViews>
  <sheetFormatPr defaultColWidth="11.42578125" defaultRowHeight="15"/>
  <cols>
    <col min="1" max="1" width="17.42578125" bestFit="1" customWidth="1"/>
    <col min="2" max="2" width="16.7109375" customWidth="1"/>
    <col min="3" max="3" width="13.140625" bestFit="1" customWidth="1"/>
  </cols>
  <sheetData>
    <row r="1" spans="1:5">
      <c r="A1" s="122" t="s">
        <v>197</v>
      </c>
      <c r="B1" s="122"/>
      <c r="C1" s="122"/>
    </row>
    <row r="2" spans="1:5">
      <c r="A2" s="73" t="s">
        <v>198</v>
      </c>
      <c r="B2" s="73" t="s">
        <v>199</v>
      </c>
    </row>
    <row r="3" spans="1:5">
      <c r="A3" s="73" t="s">
        <v>200</v>
      </c>
      <c r="B3" s="91">
        <v>-150000</v>
      </c>
      <c r="C3" s="76" t="s">
        <v>201</v>
      </c>
    </row>
    <row r="4" spans="1:5">
      <c r="A4" s="73">
        <v>1</v>
      </c>
      <c r="B4" s="73">
        <v>35000</v>
      </c>
      <c r="C4" s="92">
        <f>+B3+Tabla1[[#This Row],[Flujo de caja]]</f>
        <v>-115000</v>
      </c>
    </row>
    <row r="5" spans="1:5">
      <c r="A5" s="73">
        <v>2</v>
      </c>
      <c r="B5" s="73">
        <v>45000</v>
      </c>
      <c r="C5" s="92">
        <f>+C4+Tabla1[[#This Row],[Flujo de caja]]</f>
        <v>-70000</v>
      </c>
    </row>
    <row r="6" spans="1:5">
      <c r="A6" s="94">
        <v>3</v>
      </c>
      <c r="B6" s="73">
        <v>46000</v>
      </c>
      <c r="C6" s="92">
        <f>+C5+Tabla1[[#This Row],[Flujo de caja]]</f>
        <v>-24000</v>
      </c>
      <c r="D6">
        <v>12</v>
      </c>
      <c r="E6">
        <v>50000</v>
      </c>
    </row>
    <row r="7" spans="1:5">
      <c r="A7" s="73">
        <v>4</v>
      </c>
      <c r="B7" s="73">
        <v>50000</v>
      </c>
      <c r="C7" s="92">
        <f>+C6+Tabla1[[#This Row],[Flujo de caja]]</f>
        <v>26000</v>
      </c>
      <c r="D7" s="93">
        <f>+D6*E7/E6</f>
        <v>5.76</v>
      </c>
      <c r="E7">
        <v>24000</v>
      </c>
    </row>
    <row r="8" spans="1:5">
      <c r="A8" s="73">
        <v>5</v>
      </c>
      <c r="B8" s="73">
        <v>75000</v>
      </c>
      <c r="D8">
        <v>1</v>
      </c>
      <c r="E8">
        <v>30</v>
      </c>
    </row>
    <row r="9" spans="1:5">
      <c r="D9">
        <v>0.76</v>
      </c>
      <c r="E9" s="95">
        <f>+D9*E8/D8</f>
        <v>22.8</v>
      </c>
    </row>
    <row r="10" spans="1:5">
      <c r="A10" t="s">
        <v>202</v>
      </c>
      <c r="B10" s="77">
        <v>0.12</v>
      </c>
    </row>
    <row r="11" spans="1:5">
      <c r="A11" t="s">
        <v>203</v>
      </c>
      <c r="B11" s="74">
        <f>+NPV(B10,B4:B8)-B3</f>
        <v>324198.53398834926</v>
      </c>
      <c r="C11" s="76" t="s">
        <v>204</v>
      </c>
    </row>
    <row r="12" spans="1:5">
      <c r="A12" t="s">
        <v>205</v>
      </c>
      <c r="B12" s="75">
        <f>+IRR(B3:B8)</f>
        <v>0.17618457520404118</v>
      </c>
      <c r="C12" s="76" t="s">
        <v>206</v>
      </c>
    </row>
    <row r="13" spans="1:5">
      <c r="A13" t="s">
        <v>207</v>
      </c>
    </row>
  </sheetData>
  <mergeCells count="1">
    <mergeCell ref="A1:C1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opLeftCell="A4" zoomScale="190" zoomScaleNormal="190" workbookViewId="0">
      <selection activeCell="C5" sqref="C5:E13"/>
    </sheetView>
  </sheetViews>
  <sheetFormatPr defaultColWidth="11.42578125" defaultRowHeight="15"/>
  <cols>
    <col min="1" max="1" width="11.42578125" style="1" customWidth="1"/>
    <col min="2" max="2" width="34.28515625" style="1" customWidth="1"/>
    <col min="3" max="6" width="13.140625" style="1" bestFit="1" customWidth="1"/>
    <col min="7" max="7" width="12" style="1" bestFit="1" customWidth="1"/>
    <col min="8" max="16384" width="11.42578125" style="1"/>
  </cols>
  <sheetData>
    <row r="1" spans="1:6">
      <c r="B1" s="1" t="s">
        <v>0</v>
      </c>
    </row>
    <row r="2" spans="1:6">
      <c r="B2" s="97" t="s">
        <v>1</v>
      </c>
      <c r="C2" s="97"/>
      <c r="D2" s="97"/>
      <c r="E2" s="97"/>
    </row>
    <row r="3" spans="1:6">
      <c r="B3" s="97" t="s">
        <v>2</v>
      </c>
      <c r="C3" s="97"/>
      <c r="D3" s="97"/>
      <c r="E3" s="97"/>
    </row>
    <row r="4" spans="1:6">
      <c r="B4" s="98" t="s">
        <v>3</v>
      </c>
      <c r="C4" s="98"/>
      <c r="D4" s="98"/>
      <c r="E4" s="98"/>
    </row>
    <row r="5" spans="1:6">
      <c r="B5" s="99" t="s">
        <v>4</v>
      </c>
      <c r="C5" s="100" t="s">
        <v>5</v>
      </c>
      <c r="D5" s="100"/>
      <c r="E5" s="100"/>
    </row>
    <row r="6" spans="1:6">
      <c r="B6" s="99"/>
      <c r="C6" s="3" t="s">
        <v>6</v>
      </c>
      <c r="D6" s="3" t="s">
        <v>6</v>
      </c>
      <c r="E6" s="3" t="s">
        <v>6</v>
      </c>
    </row>
    <row r="7" spans="1:6">
      <c r="B7" s="99"/>
      <c r="C7" s="3" t="s">
        <v>7</v>
      </c>
      <c r="D7" s="3" t="s">
        <v>8</v>
      </c>
      <c r="E7" s="3" t="s">
        <v>9</v>
      </c>
    </row>
    <row r="8" spans="1:6">
      <c r="B8" s="1" t="s">
        <v>10</v>
      </c>
      <c r="C8" s="4">
        <v>10000</v>
      </c>
      <c r="D8" s="4">
        <v>15000</v>
      </c>
      <c r="E8" s="4">
        <v>8000</v>
      </c>
    </row>
    <row r="9" spans="1:6">
      <c r="A9" s="5" t="s">
        <v>11</v>
      </c>
      <c r="B9" s="1" t="s">
        <v>12</v>
      </c>
      <c r="C9" s="1">
        <v>0.5</v>
      </c>
      <c r="D9" s="1">
        <v>0.35</v>
      </c>
      <c r="E9" s="1">
        <v>0.7</v>
      </c>
    </row>
    <row r="10" spans="1:6" ht="15.75" thickBot="1">
      <c r="A10" s="5" t="s">
        <v>13</v>
      </c>
      <c r="B10" s="1" t="s">
        <v>14</v>
      </c>
      <c r="C10" s="78">
        <f>+C8*C9</f>
        <v>5000</v>
      </c>
      <c r="D10" s="78">
        <f t="shared" ref="D10:E10" si="0">+D8*D9</f>
        <v>5250</v>
      </c>
      <c r="E10" s="78">
        <f t="shared" si="0"/>
        <v>5600</v>
      </c>
      <c r="F10" s="7"/>
    </row>
    <row r="11" spans="1:6" ht="15.75" thickTop="1">
      <c r="C11" s="79"/>
      <c r="D11" s="79"/>
      <c r="E11" s="79"/>
    </row>
    <row r="12" spans="1:6">
      <c r="B12" s="1" t="s">
        <v>15</v>
      </c>
      <c r="C12" s="80">
        <f>+C10+D10+E10</f>
        <v>15850</v>
      </c>
      <c r="D12" s="80"/>
      <c r="E12" s="80"/>
    </row>
  </sheetData>
  <mergeCells count="5">
    <mergeCell ref="B2:E2"/>
    <mergeCell ref="B3:E3"/>
    <mergeCell ref="B4:E4"/>
    <mergeCell ref="B5:B7"/>
    <mergeCell ref="C5:E5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topLeftCell="A2" zoomScale="160" zoomScaleNormal="160" workbookViewId="0">
      <selection activeCell="B13" sqref="B13"/>
    </sheetView>
  </sheetViews>
  <sheetFormatPr defaultColWidth="11.42578125" defaultRowHeight="15"/>
  <cols>
    <col min="1" max="1" width="11.42578125" style="7" customWidth="1"/>
    <col min="2" max="2" width="39.5703125" style="1" customWidth="1"/>
    <col min="3" max="3" width="8.5703125" style="1" customWidth="1"/>
    <col min="4" max="6" width="13.5703125" style="1" bestFit="1" customWidth="1"/>
    <col min="7" max="7" width="11.85546875" style="1" bestFit="1" customWidth="1"/>
    <col min="8" max="8" width="11.42578125" style="1" customWidth="1"/>
    <col min="9" max="16384" width="11.42578125" style="1"/>
  </cols>
  <sheetData>
    <row r="1" spans="1:6">
      <c r="B1" s="1" t="s">
        <v>16</v>
      </c>
    </row>
    <row r="2" spans="1:6">
      <c r="B2" s="97" t="s">
        <v>1</v>
      </c>
      <c r="C2" s="97"/>
      <c r="D2" s="97"/>
      <c r="E2" s="97"/>
      <c r="F2" s="97"/>
    </row>
    <row r="3" spans="1:6">
      <c r="B3" s="97" t="s">
        <v>2</v>
      </c>
      <c r="C3" s="97"/>
      <c r="D3" s="97"/>
      <c r="E3" s="97"/>
      <c r="F3" s="97"/>
    </row>
    <row r="4" spans="1:6">
      <c r="B4" s="98" t="s">
        <v>17</v>
      </c>
      <c r="C4" s="98"/>
      <c r="D4" s="98"/>
      <c r="E4" s="98"/>
      <c r="F4" s="98"/>
    </row>
    <row r="5" spans="1:6">
      <c r="B5" s="100" t="s">
        <v>4</v>
      </c>
      <c r="C5" s="100" t="s">
        <v>18</v>
      </c>
      <c r="D5" s="100" t="s">
        <v>5</v>
      </c>
      <c r="E5" s="100"/>
      <c r="F5" s="100"/>
    </row>
    <row r="6" spans="1:6">
      <c r="B6" s="100"/>
      <c r="C6" s="100"/>
      <c r="D6" s="3" t="s">
        <v>6</v>
      </c>
      <c r="E6" s="3" t="s">
        <v>6</v>
      </c>
      <c r="F6" s="3" t="s">
        <v>6</v>
      </c>
    </row>
    <row r="7" spans="1:6">
      <c r="B7" s="100"/>
      <c r="C7" s="100"/>
      <c r="D7" s="3" t="s">
        <v>7</v>
      </c>
      <c r="E7" s="3" t="s">
        <v>8</v>
      </c>
      <c r="F7" s="3" t="s">
        <v>9</v>
      </c>
    </row>
    <row r="8" spans="1:6">
      <c r="B8" s="1" t="s">
        <v>10</v>
      </c>
      <c r="C8" s="2" t="s">
        <v>19</v>
      </c>
      <c r="D8" s="4">
        <v>10000</v>
      </c>
      <c r="E8" s="4">
        <v>15000</v>
      </c>
      <c r="F8" s="4">
        <v>8000</v>
      </c>
    </row>
    <row r="9" spans="1:6" ht="15.75" thickBot="1">
      <c r="A9" s="96" t="s">
        <v>20</v>
      </c>
      <c r="B9" s="1" t="s">
        <v>21</v>
      </c>
      <c r="D9" s="9">
        <v>15</v>
      </c>
      <c r="E9" s="9">
        <v>25</v>
      </c>
      <c r="F9" s="9">
        <v>10</v>
      </c>
    </row>
    <row r="10" spans="1:6">
      <c r="A10" s="96" t="s">
        <v>13</v>
      </c>
      <c r="B10" s="1" t="s">
        <v>22</v>
      </c>
      <c r="D10" s="4">
        <f>+D8+D9</f>
        <v>10015</v>
      </c>
      <c r="E10" s="4">
        <f t="shared" ref="E10:F10" si="0">+E8+E9</f>
        <v>15025</v>
      </c>
      <c r="F10" s="4">
        <f t="shared" si="0"/>
        <v>8010</v>
      </c>
    </row>
    <row r="11" spans="1:6" ht="15.75" thickBot="1">
      <c r="A11" s="96" t="s">
        <v>23</v>
      </c>
      <c r="B11" s="1" t="s">
        <v>24</v>
      </c>
      <c r="D11" s="9">
        <v>5</v>
      </c>
      <c r="E11" s="9">
        <v>5</v>
      </c>
      <c r="F11" s="9">
        <v>5</v>
      </c>
    </row>
    <row r="12" spans="1:6" ht="15.75" thickBot="1">
      <c r="A12" s="96" t="s">
        <v>13</v>
      </c>
      <c r="B12" s="1" t="s">
        <v>25</v>
      </c>
      <c r="D12" s="10">
        <f>+D10-D11</f>
        <v>10010</v>
      </c>
      <c r="E12" s="10">
        <f t="shared" ref="E12:F12" si="1">+E10-E11</f>
        <v>15020</v>
      </c>
      <c r="F12" s="10">
        <f t="shared" si="1"/>
        <v>8005</v>
      </c>
    </row>
    <row r="13" spans="1:6" ht="15.75" thickTop="1"/>
  </sheetData>
  <mergeCells count="6">
    <mergeCell ref="B2:F2"/>
    <mergeCell ref="B3:F3"/>
    <mergeCell ref="B4:F4"/>
    <mergeCell ref="B5:B7"/>
    <mergeCell ref="C5:C7"/>
    <mergeCell ref="D5:F5"/>
  </mergeCells>
  <pageMargins left="0.70000000000000007" right="0.70000000000000007" top="0.75" bottom="0.75" header="0.30000000000000004" footer="0.3000000000000000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31"/>
  <sheetViews>
    <sheetView topLeftCell="A21" zoomScale="160" zoomScaleNormal="160" workbookViewId="0">
      <selection activeCell="D30" sqref="D30"/>
    </sheetView>
  </sheetViews>
  <sheetFormatPr defaultColWidth="11.42578125" defaultRowHeight="15"/>
  <cols>
    <col min="1" max="1" width="7.5703125" style="1" customWidth="1"/>
    <col min="2" max="2" width="39.7109375" style="1" customWidth="1"/>
    <col min="3" max="3" width="9" style="2" customWidth="1"/>
    <col min="4" max="4" width="12.5703125" style="1" bestFit="1" customWidth="1"/>
    <col min="5" max="6" width="13.140625" style="1" bestFit="1" customWidth="1"/>
    <col min="7" max="7" width="11.42578125" style="1" customWidth="1"/>
    <col min="8" max="16384" width="11.42578125" style="1"/>
  </cols>
  <sheetData>
    <row r="1" spans="2:7">
      <c r="B1" s="1" t="s">
        <v>26</v>
      </c>
    </row>
    <row r="2" spans="2:7">
      <c r="B2" s="97" t="s">
        <v>1</v>
      </c>
      <c r="C2" s="97"/>
      <c r="D2" s="97"/>
      <c r="E2" s="97"/>
      <c r="F2" s="97"/>
    </row>
    <row r="3" spans="2:7">
      <c r="B3" s="97" t="s">
        <v>27</v>
      </c>
      <c r="C3" s="97"/>
      <c r="D3" s="97"/>
      <c r="E3" s="97"/>
      <c r="F3" s="97"/>
    </row>
    <row r="4" spans="2:7">
      <c r="B4" s="98" t="s">
        <v>28</v>
      </c>
      <c r="C4" s="98"/>
      <c r="D4" s="98"/>
      <c r="E4" s="98"/>
      <c r="F4" s="98"/>
    </row>
    <row r="5" spans="2:7">
      <c r="B5" s="123"/>
      <c r="C5" s="123"/>
      <c r="D5" s="123"/>
      <c r="E5" s="123"/>
      <c r="F5" s="123"/>
    </row>
    <row r="6" spans="2:7">
      <c r="B6" s="100" t="s">
        <v>4</v>
      </c>
      <c r="C6" s="100" t="s">
        <v>18</v>
      </c>
      <c r="D6" s="100" t="s">
        <v>7</v>
      </c>
      <c r="E6" s="100"/>
      <c r="F6" s="100"/>
    </row>
    <row r="7" spans="2:7">
      <c r="B7" s="100"/>
      <c r="C7" s="100"/>
      <c r="D7" s="3" t="s">
        <v>29</v>
      </c>
      <c r="E7" s="3" t="s">
        <v>29</v>
      </c>
      <c r="F7" s="3" t="s">
        <v>29</v>
      </c>
    </row>
    <row r="8" spans="2:7">
      <c r="B8" s="100"/>
      <c r="C8" s="100"/>
      <c r="D8" s="3" t="s">
        <v>30</v>
      </c>
      <c r="E8" s="3" t="s">
        <v>31</v>
      </c>
      <c r="F8" s="3" t="s">
        <v>32</v>
      </c>
    </row>
    <row r="9" spans="2:7">
      <c r="B9" s="1" t="s">
        <v>25</v>
      </c>
      <c r="C9" s="2" t="s">
        <v>33</v>
      </c>
      <c r="D9" s="82">
        <v>10000</v>
      </c>
      <c r="E9" s="82">
        <v>10000</v>
      </c>
      <c r="F9" s="82">
        <v>10000</v>
      </c>
    </row>
    <row r="10" spans="2:7">
      <c r="B10" s="7" t="s">
        <v>34</v>
      </c>
      <c r="C10" s="86"/>
      <c r="D10" s="87">
        <v>0.75</v>
      </c>
      <c r="E10" s="87">
        <v>0.23</v>
      </c>
      <c r="F10" s="87">
        <v>0.02</v>
      </c>
      <c r="G10" s="1">
        <v>1</v>
      </c>
    </row>
    <row r="11" spans="2:7">
      <c r="B11" s="1" t="s">
        <v>35</v>
      </c>
      <c r="D11" s="82">
        <f>+D9*D10</f>
        <v>7500</v>
      </c>
      <c r="E11" s="82">
        <f t="shared" ref="E11:F11" si="0">+E9*E10</f>
        <v>2300</v>
      </c>
      <c r="F11" s="82">
        <f t="shared" si="0"/>
        <v>200</v>
      </c>
    </row>
    <row r="12" spans="2:7" ht="15.75" thickBot="1">
      <c r="B12" s="1" t="s">
        <v>36</v>
      </c>
      <c r="D12" s="84">
        <f>+D11/1000</f>
        <v>7.5</v>
      </c>
      <c r="E12" s="84">
        <f t="shared" ref="E12:F12" si="1">+E11/1000</f>
        <v>2.2999999999999998</v>
      </c>
      <c r="F12" s="84">
        <f t="shared" si="1"/>
        <v>0.2</v>
      </c>
    </row>
    <row r="13" spans="2:7" ht="15.75" thickTop="1"/>
    <row r="14" spans="2:7">
      <c r="B14" s="100" t="s">
        <v>4</v>
      </c>
      <c r="C14" s="100" t="s">
        <v>18</v>
      </c>
      <c r="D14" s="100" t="str">
        <f>+PRODUCCION!E7</f>
        <v>Cachitos</v>
      </c>
      <c r="E14" s="100"/>
      <c r="F14" s="100"/>
    </row>
    <row r="15" spans="2:7">
      <c r="B15" s="100"/>
      <c r="C15" s="100"/>
      <c r="D15" s="3" t="s">
        <v>29</v>
      </c>
      <c r="E15" s="3" t="s">
        <v>29</v>
      </c>
      <c r="F15" s="3" t="s">
        <v>29</v>
      </c>
    </row>
    <row r="16" spans="2:7">
      <c r="B16" s="100"/>
      <c r="C16" s="100"/>
      <c r="D16" s="3" t="s">
        <v>37</v>
      </c>
      <c r="E16" s="3" t="s">
        <v>38</v>
      </c>
      <c r="F16" s="3" t="s">
        <v>39</v>
      </c>
    </row>
    <row r="17" spans="2:6">
      <c r="B17" s="1" t="s">
        <v>25</v>
      </c>
      <c r="C17" s="2" t="s">
        <v>33</v>
      </c>
      <c r="D17" s="4">
        <v>15000</v>
      </c>
      <c r="E17" s="4">
        <v>15000</v>
      </c>
      <c r="F17" s="4">
        <v>15000</v>
      </c>
    </row>
    <row r="18" spans="2:6">
      <c r="B18" s="7" t="s">
        <v>40</v>
      </c>
      <c r="C18" s="86"/>
      <c r="D18" s="87">
        <v>0.65</v>
      </c>
      <c r="E18" s="87">
        <v>0.15</v>
      </c>
      <c r="F18" s="87">
        <v>0.2</v>
      </c>
    </row>
    <row r="19" spans="2:6">
      <c r="B19" s="1" t="s">
        <v>35</v>
      </c>
      <c r="D19" s="4">
        <f>+D17*D18</f>
        <v>9750</v>
      </c>
      <c r="E19" s="4">
        <f t="shared" ref="E19:F19" si="2">+E17*E18</f>
        <v>2250</v>
      </c>
      <c r="F19" s="4">
        <f t="shared" si="2"/>
        <v>3000</v>
      </c>
    </row>
    <row r="20" spans="2:6" ht="15.75" thickBot="1">
      <c r="B20" s="1" t="s">
        <v>36</v>
      </c>
      <c r="D20" s="6">
        <f>+D19/1000</f>
        <v>9.75</v>
      </c>
      <c r="E20" s="6">
        <f t="shared" ref="E20:F20" si="3">+E19/1000</f>
        <v>2.25</v>
      </c>
      <c r="F20" s="6">
        <f t="shared" si="3"/>
        <v>3</v>
      </c>
    </row>
    <row r="21" spans="2:6" ht="15.75" thickTop="1"/>
    <row r="22" spans="2:6">
      <c r="B22" s="100" t="s">
        <v>4</v>
      </c>
      <c r="C22" s="100" t="s">
        <v>18</v>
      </c>
      <c r="D22" s="100" t="s">
        <v>41</v>
      </c>
      <c r="E22" s="100"/>
      <c r="F22" s="100"/>
    </row>
    <row r="23" spans="2:6">
      <c r="B23" s="100"/>
      <c r="C23" s="100"/>
      <c r="D23" s="3" t="s">
        <v>29</v>
      </c>
      <c r="E23" s="3" t="s">
        <v>29</v>
      </c>
      <c r="F23" s="3" t="s">
        <v>29</v>
      </c>
    </row>
    <row r="24" spans="2:6">
      <c r="B24" s="100"/>
      <c r="C24" s="100"/>
      <c r="D24" s="3" t="s">
        <v>37</v>
      </c>
      <c r="E24" s="3" t="s">
        <v>38</v>
      </c>
      <c r="F24" s="3" t="s">
        <v>39</v>
      </c>
    </row>
    <row r="25" spans="2:6">
      <c r="B25" s="1" t="s">
        <v>25</v>
      </c>
      <c r="C25" s="2" t="s">
        <v>33</v>
      </c>
      <c r="D25" s="85">
        <v>8000</v>
      </c>
      <c r="E25" s="85">
        <v>8000</v>
      </c>
      <c r="F25" s="85">
        <v>8000</v>
      </c>
    </row>
    <row r="26" spans="2:6">
      <c r="B26" s="7" t="s">
        <v>40</v>
      </c>
      <c r="C26" s="86"/>
      <c r="D26" s="87">
        <v>0.55000000000000004</v>
      </c>
      <c r="E26" s="87">
        <v>0.35</v>
      </c>
      <c r="F26" s="87">
        <v>0.1</v>
      </c>
    </row>
    <row r="27" spans="2:6">
      <c r="B27" s="1" t="s">
        <v>35</v>
      </c>
      <c r="D27" s="83">
        <f>+D25*D26</f>
        <v>4400</v>
      </c>
      <c r="E27" s="83">
        <f t="shared" ref="E27:F27" si="4">+E25*E26</f>
        <v>2800</v>
      </c>
      <c r="F27" s="83">
        <f t="shared" si="4"/>
        <v>800</v>
      </c>
    </row>
    <row r="28" spans="2:6" ht="15.75" thickBot="1">
      <c r="B28" s="1" t="s">
        <v>36</v>
      </c>
      <c r="D28" s="6">
        <f>+D27/1000</f>
        <v>4.4000000000000004</v>
      </c>
      <c r="E28" s="6">
        <f t="shared" ref="E28:F28" si="5">+E27/1000</f>
        <v>2.8</v>
      </c>
      <c r="F28" s="6">
        <f t="shared" si="5"/>
        <v>0.8</v>
      </c>
    </row>
    <row r="29" spans="2:6" ht="15.75" thickTop="1"/>
    <row r="30" spans="2:6" ht="15.75" thickBot="1">
      <c r="B30" s="1" t="s">
        <v>42</v>
      </c>
      <c r="D30" s="6">
        <f>+D12+D20+D28</f>
        <v>21.65</v>
      </c>
      <c r="E30" s="6">
        <f t="shared" ref="E30:F30" si="6">+E12+E20+E28</f>
        <v>7.35</v>
      </c>
      <c r="F30" s="6">
        <f t="shared" si="6"/>
        <v>4</v>
      </c>
    </row>
    <row r="31" spans="2:6" ht="15.75" thickTop="1"/>
  </sheetData>
  <mergeCells count="13">
    <mergeCell ref="B14:B16"/>
    <mergeCell ref="C14:C16"/>
    <mergeCell ref="D14:F14"/>
    <mergeCell ref="B22:B24"/>
    <mergeCell ref="C22:C24"/>
    <mergeCell ref="D22:F22"/>
    <mergeCell ref="B2:F2"/>
    <mergeCell ref="B3:F3"/>
    <mergeCell ref="B4:F4"/>
    <mergeCell ref="B5:F5"/>
    <mergeCell ref="B6:B8"/>
    <mergeCell ref="C6:C8"/>
    <mergeCell ref="D6:F6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zoomScale="115" zoomScaleNormal="115" workbookViewId="0">
      <selection activeCell="D12" sqref="D12:F12"/>
    </sheetView>
  </sheetViews>
  <sheetFormatPr defaultColWidth="11.42578125" defaultRowHeight="15"/>
  <cols>
    <col min="1" max="1" width="11.42578125" style="1" customWidth="1"/>
    <col min="2" max="2" width="39.42578125" style="1" customWidth="1"/>
    <col min="3" max="3" width="6.85546875" style="2" customWidth="1"/>
    <col min="4" max="6" width="15.42578125" style="1" customWidth="1"/>
    <col min="7" max="7" width="13" style="1" bestFit="1" customWidth="1"/>
    <col min="8" max="8" width="12" style="1" bestFit="1" customWidth="1"/>
    <col min="9" max="16384" width="11.42578125" style="1"/>
  </cols>
  <sheetData>
    <row r="1" spans="1:10">
      <c r="B1" s="1" t="s">
        <v>43</v>
      </c>
      <c r="D1" s="2"/>
    </row>
    <row r="2" spans="1:10">
      <c r="B2" s="97" t="s">
        <v>1</v>
      </c>
      <c r="C2" s="97"/>
      <c r="D2" s="97"/>
      <c r="E2" s="97"/>
      <c r="F2" s="97"/>
    </row>
    <row r="3" spans="1:10">
      <c r="B3" s="97" t="s">
        <v>44</v>
      </c>
      <c r="C3" s="97"/>
      <c r="D3" s="97"/>
      <c r="E3" s="97"/>
      <c r="F3" s="97"/>
    </row>
    <row r="4" spans="1:10">
      <c r="B4" s="98" t="s">
        <v>45</v>
      </c>
      <c r="C4" s="98"/>
      <c r="D4" s="98"/>
      <c r="E4" s="98"/>
      <c r="F4" s="98"/>
    </row>
    <row r="5" spans="1:10">
      <c r="B5" s="100" t="s">
        <v>46</v>
      </c>
      <c r="C5" s="100" t="s">
        <v>18</v>
      </c>
      <c r="D5" s="3" t="s">
        <v>29</v>
      </c>
      <c r="E5" s="3" t="s">
        <v>29</v>
      </c>
      <c r="F5" s="3" t="s">
        <v>29</v>
      </c>
    </row>
    <row r="6" spans="1:10">
      <c r="B6" s="100"/>
      <c r="C6" s="100"/>
      <c r="D6" s="3" t="s">
        <v>30</v>
      </c>
      <c r="E6" s="3" t="s">
        <v>31</v>
      </c>
      <c r="F6" s="3" t="s">
        <v>32</v>
      </c>
    </row>
    <row r="7" spans="1:10">
      <c r="B7" s="1" t="s">
        <v>47</v>
      </c>
      <c r="C7" s="2" t="s">
        <v>48</v>
      </c>
      <c r="D7" s="1">
        <v>21.65</v>
      </c>
      <c r="E7" s="1">
        <v>7.35</v>
      </c>
      <c r="F7" s="1">
        <v>4</v>
      </c>
    </row>
    <row r="8" spans="1:10" ht="15.75" thickBot="1">
      <c r="A8" s="8" t="s">
        <v>20</v>
      </c>
      <c r="B8" s="1" t="s">
        <v>49</v>
      </c>
      <c r="D8" s="88">
        <v>50</v>
      </c>
      <c r="E8" s="88">
        <v>15</v>
      </c>
      <c r="F8" s="88">
        <v>10</v>
      </c>
    </row>
    <row r="9" spans="1:10">
      <c r="A9" s="8" t="s">
        <v>13</v>
      </c>
      <c r="B9" s="1" t="s">
        <v>50</v>
      </c>
      <c r="D9" s="1">
        <f>+D7+D8</f>
        <v>71.650000000000006</v>
      </c>
      <c r="E9" s="1">
        <f t="shared" ref="E9:F9" si="0">+E7+E8</f>
        <v>22.35</v>
      </c>
      <c r="F9" s="1">
        <f t="shared" si="0"/>
        <v>14</v>
      </c>
    </row>
    <row r="10" spans="1:10" ht="15.75" thickBot="1">
      <c r="A10" s="8" t="s">
        <v>23</v>
      </c>
      <c r="B10" s="1" t="s">
        <v>51</v>
      </c>
      <c r="D10" s="88">
        <v>0</v>
      </c>
      <c r="E10" s="88">
        <v>0</v>
      </c>
      <c r="F10" s="88">
        <v>0</v>
      </c>
      <c r="H10" s="81" t="s">
        <v>52</v>
      </c>
      <c r="I10" s="81">
        <v>50</v>
      </c>
      <c r="J10" s="81">
        <v>42</v>
      </c>
    </row>
    <row r="11" spans="1:10">
      <c r="A11" s="8" t="s">
        <v>13</v>
      </c>
      <c r="B11" s="1" t="s">
        <v>53</v>
      </c>
      <c r="D11" s="1">
        <f>+D9-D10</f>
        <v>71.650000000000006</v>
      </c>
      <c r="E11" s="1">
        <f t="shared" ref="E11:F11" si="1">+E9-E10</f>
        <v>22.35</v>
      </c>
      <c r="F11" s="1">
        <f t="shared" si="1"/>
        <v>14</v>
      </c>
      <c r="H11" s="81"/>
      <c r="I11" s="81">
        <v>1</v>
      </c>
      <c r="J11" s="81">
        <f>+I11*J10/I10</f>
        <v>0.84</v>
      </c>
    </row>
    <row r="12" spans="1:10">
      <c r="A12" s="8" t="s">
        <v>11</v>
      </c>
      <c r="B12" s="1" t="s">
        <v>54</v>
      </c>
      <c r="D12" s="1">
        <v>0.84</v>
      </c>
      <c r="E12" s="1">
        <v>1.5</v>
      </c>
      <c r="F12" s="1">
        <v>2.95</v>
      </c>
      <c r="H12" s="81"/>
      <c r="I12" s="81"/>
      <c r="J12" s="81"/>
    </row>
    <row r="13" spans="1:10" ht="15.75" thickBot="1">
      <c r="A13" s="8" t="s">
        <v>13</v>
      </c>
      <c r="B13" s="1" t="s">
        <v>55</v>
      </c>
      <c r="D13" s="78">
        <f>+D11*D12</f>
        <v>60.186</v>
      </c>
      <c r="E13" s="78">
        <f t="shared" ref="E13:F13" si="2">+E11*E12</f>
        <v>33.525000000000006</v>
      </c>
      <c r="F13" s="78">
        <f t="shared" si="2"/>
        <v>41.300000000000004</v>
      </c>
      <c r="G13" s="89">
        <f>+D13+E13+F13</f>
        <v>135.01100000000002</v>
      </c>
    </row>
    <row r="14" spans="1:10" ht="15.75" thickTop="1">
      <c r="B14" s="1" t="s">
        <v>56</v>
      </c>
    </row>
    <row r="15" spans="1:10">
      <c r="B15" s="1" t="s">
        <v>57</v>
      </c>
    </row>
  </sheetData>
  <mergeCells count="5">
    <mergeCell ref="B2:F2"/>
    <mergeCell ref="B3:F3"/>
    <mergeCell ref="B4:F4"/>
    <mergeCell ref="B5:B6"/>
    <mergeCell ref="C5:C6"/>
  </mergeCells>
  <pageMargins left="0.70000000000000007" right="0.70000000000000007" top="0.75" bottom="0.75" header="0.30000000000000004" footer="0.30000000000000004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G36"/>
  <sheetViews>
    <sheetView topLeftCell="A4" workbookViewId="0">
      <selection activeCell="B3" sqref="B3:F3"/>
    </sheetView>
  </sheetViews>
  <sheetFormatPr defaultColWidth="11.42578125" defaultRowHeight="15"/>
  <cols>
    <col min="1" max="1" width="7.5703125" style="1" customWidth="1"/>
    <col min="2" max="2" width="39.7109375" style="1" customWidth="1"/>
    <col min="3" max="3" width="9" style="2" customWidth="1"/>
    <col min="4" max="4" width="12.5703125" style="1" bestFit="1" customWidth="1"/>
    <col min="5" max="5" width="14.140625" style="1" bestFit="1" customWidth="1"/>
    <col min="6" max="7" width="13.140625" style="1" bestFit="1" customWidth="1"/>
    <col min="8" max="8" width="11.42578125" style="1" customWidth="1"/>
    <col min="9" max="16384" width="11.42578125" style="1"/>
  </cols>
  <sheetData>
    <row r="1" spans="2:7">
      <c r="B1" s="1" t="s">
        <v>58</v>
      </c>
    </row>
    <row r="2" spans="2:7">
      <c r="B2" s="97" t="s">
        <v>1</v>
      </c>
      <c r="C2" s="97"/>
      <c r="D2" s="97"/>
      <c r="E2" s="97"/>
      <c r="F2" s="97"/>
    </row>
    <row r="3" spans="2:7">
      <c r="B3" s="97" t="s">
        <v>59</v>
      </c>
      <c r="C3" s="97"/>
      <c r="D3" s="97"/>
      <c r="E3" s="97"/>
      <c r="F3" s="97"/>
    </row>
    <row r="4" spans="2:7">
      <c r="B4" s="98" t="s">
        <v>45</v>
      </c>
      <c r="C4" s="98"/>
      <c r="D4" s="98"/>
      <c r="E4" s="98"/>
      <c r="F4" s="98"/>
    </row>
    <row r="5" spans="2:7">
      <c r="B5" s="123"/>
      <c r="C5" s="123"/>
      <c r="D5" s="123"/>
      <c r="E5" s="123"/>
      <c r="F5" s="123"/>
    </row>
    <row r="6" spans="2:7">
      <c r="B6" s="100" t="s">
        <v>4</v>
      </c>
      <c r="C6" s="100" t="s">
        <v>18</v>
      </c>
      <c r="D6" s="100" t="s">
        <v>60</v>
      </c>
      <c r="E6" s="100"/>
      <c r="F6" s="100"/>
    </row>
    <row r="7" spans="2:7">
      <c r="B7" s="100"/>
      <c r="C7" s="100"/>
      <c r="D7" s="3" t="s">
        <v>29</v>
      </c>
      <c r="E7" s="3" t="s">
        <v>29</v>
      </c>
      <c r="F7" s="3" t="s">
        <v>29</v>
      </c>
    </row>
    <row r="8" spans="2:7">
      <c r="B8" s="100"/>
      <c r="C8" s="100"/>
      <c r="D8" s="3" t="s">
        <v>37</v>
      </c>
      <c r="E8" s="3" t="s">
        <v>38</v>
      </c>
      <c r="F8" s="3" t="s">
        <v>39</v>
      </c>
    </row>
    <row r="9" spans="2:7">
      <c r="B9" s="1" t="s">
        <v>25</v>
      </c>
      <c r="C9" s="2" t="s">
        <v>33</v>
      </c>
      <c r="D9" s="4"/>
      <c r="E9" s="4"/>
      <c r="F9" s="4"/>
    </row>
    <row r="10" spans="2:7">
      <c r="B10" s="1" t="s">
        <v>40</v>
      </c>
      <c r="C10" s="2" t="s">
        <v>48</v>
      </c>
      <c r="D10" s="11"/>
      <c r="E10" s="11"/>
      <c r="F10" s="11"/>
    </row>
    <row r="11" spans="2:7">
      <c r="B11" s="1" t="s">
        <v>35</v>
      </c>
    </row>
    <row r="12" spans="2:7">
      <c r="B12" s="1" t="s">
        <v>36</v>
      </c>
    </row>
    <row r="13" spans="2:7">
      <c r="B13" s="1" t="s">
        <v>61</v>
      </c>
      <c r="C13" s="2" t="s">
        <v>62</v>
      </c>
    </row>
    <row r="14" spans="2:7" ht="15.75" thickBot="1">
      <c r="B14" s="1" t="s">
        <v>63</v>
      </c>
      <c r="D14" s="12"/>
      <c r="E14" s="12"/>
      <c r="F14" s="12"/>
      <c r="G14" s="13"/>
    </row>
    <row r="15" spans="2:7" ht="15.75" thickTop="1"/>
    <row r="16" spans="2:7">
      <c r="B16" s="100" t="s">
        <v>4</v>
      </c>
      <c r="C16" s="100" t="s">
        <v>18</v>
      </c>
      <c r="D16" s="100" t="s">
        <v>64</v>
      </c>
      <c r="E16" s="100"/>
      <c r="F16" s="100"/>
    </row>
    <row r="17" spans="2:7">
      <c r="B17" s="100"/>
      <c r="C17" s="100"/>
      <c r="D17" s="3" t="s">
        <v>29</v>
      </c>
      <c r="E17" s="3" t="s">
        <v>29</v>
      </c>
      <c r="F17" s="3" t="s">
        <v>29</v>
      </c>
    </row>
    <row r="18" spans="2:7">
      <c r="B18" s="100"/>
      <c r="C18" s="100"/>
      <c r="D18" s="3" t="s">
        <v>37</v>
      </c>
      <c r="E18" s="3" t="s">
        <v>38</v>
      </c>
      <c r="F18" s="3" t="s">
        <v>39</v>
      </c>
    </row>
    <row r="19" spans="2:7">
      <c r="B19" s="1" t="s">
        <v>25</v>
      </c>
      <c r="C19" s="2" t="s">
        <v>33</v>
      </c>
      <c r="D19" s="4"/>
      <c r="E19" s="4"/>
      <c r="F19" s="4"/>
    </row>
    <row r="20" spans="2:7">
      <c r="B20" s="1" t="s">
        <v>40</v>
      </c>
      <c r="C20" s="2" t="s">
        <v>48</v>
      </c>
      <c r="D20" s="11"/>
      <c r="E20" s="11"/>
      <c r="F20" s="11"/>
    </row>
    <row r="21" spans="2:7">
      <c r="B21" s="1" t="s">
        <v>35</v>
      </c>
    </row>
    <row r="22" spans="2:7">
      <c r="B22" s="1" t="s">
        <v>36</v>
      </c>
    </row>
    <row r="23" spans="2:7">
      <c r="B23" s="1" t="s">
        <v>61</v>
      </c>
      <c r="C23" s="2" t="s">
        <v>62</v>
      </c>
    </row>
    <row r="24" spans="2:7" ht="15.75" thickBot="1">
      <c r="B24" s="1" t="s">
        <v>63</v>
      </c>
      <c r="D24" s="12"/>
      <c r="E24" s="12"/>
      <c r="F24" s="12"/>
      <c r="G24" s="13"/>
    </row>
    <row r="25" spans="2:7" ht="15.75" thickTop="1"/>
    <row r="27" spans="2:7">
      <c r="B27" s="100" t="s">
        <v>4</v>
      </c>
      <c r="C27" s="100" t="s">
        <v>18</v>
      </c>
      <c r="D27" s="100" t="s">
        <v>65</v>
      </c>
      <c r="E27" s="100"/>
      <c r="F27" s="100"/>
    </row>
    <row r="28" spans="2:7">
      <c r="B28" s="100"/>
      <c r="C28" s="100"/>
      <c r="D28" s="3" t="s">
        <v>29</v>
      </c>
      <c r="E28" s="3" t="s">
        <v>29</v>
      </c>
      <c r="F28" s="3" t="s">
        <v>29</v>
      </c>
    </row>
    <row r="29" spans="2:7">
      <c r="B29" s="100"/>
      <c r="C29" s="100"/>
      <c r="D29" s="3" t="s">
        <v>37</v>
      </c>
      <c r="E29" s="3" t="s">
        <v>38</v>
      </c>
      <c r="F29" s="3" t="s">
        <v>39</v>
      </c>
    </row>
    <row r="30" spans="2:7">
      <c r="B30" s="1" t="s">
        <v>25</v>
      </c>
      <c r="C30" s="2" t="s">
        <v>33</v>
      </c>
      <c r="D30" s="4"/>
      <c r="E30" s="4"/>
      <c r="F30" s="4"/>
    </row>
    <row r="31" spans="2:7">
      <c r="B31" s="1" t="s">
        <v>40</v>
      </c>
      <c r="C31" s="2" t="s">
        <v>48</v>
      </c>
      <c r="D31" s="11"/>
      <c r="E31" s="11"/>
      <c r="F31" s="11"/>
    </row>
    <row r="32" spans="2:7">
      <c r="B32" s="1" t="s">
        <v>35</v>
      </c>
    </row>
    <row r="33" spans="2:7">
      <c r="B33" s="1" t="s">
        <v>36</v>
      </c>
    </row>
    <row r="34" spans="2:7">
      <c r="B34" s="1" t="s">
        <v>61</v>
      </c>
      <c r="C34" s="2" t="s">
        <v>62</v>
      </c>
    </row>
    <row r="35" spans="2:7" ht="15.75" thickBot="1">
      <c r="B35" s="1" t="s">
        <v>63</v>
      </c>
      <c r="D35" s="12"/>
      <c r="E35" s="12"/>
      <c r="F35" s="12"/>
      <c r="G35" s="13"/>
    </row>
    <row r="36" spans="2:7" ht="15.75" thickTop="1"/>
  </sheetData>
  <mergeCells count="13">
    <mergeCell ref="B16:B18"/>
    <mergeCell ref="C16:C18"/>
    <mergeCell ref="D16:F16"/>
    <mergeCell ref="B27:B29"/>
    <mergeCell ref="C27:C29"/>
    <mergeCell ref="D27:F27"/>
    <mergeCell ref="B2:F2"/>
    <mergeCell ref="B3:F3"/>
    <mergeCell ref="B4:F4"/>
    <mergeCell ref="B5:F5"/>
    <mergeCell ref="B6:B8"/>
    <mergeCell ref="C6:C8"/>
    <mergeCell ref="D6:F6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4"/>
  <sheetViews>
    <sheetView topLeftCell="A4" zoomScale="160" zoomScaleNormal="160" workbookViewId="0">
      <selection activeCell="D12" sqref="D12:F12"/>
    </sheetView>
  </sheetViews>
  <sheetFormatPr defaultColWidth="11.42578125" defaultRowHeight="15"/>
  <cols>
    <col min="1" max="1" width="7.5703125" style="14" customWidth="1"/>
    <col min="2" max="2" width="39.7109375" style="14" customWidth="1"/>
    <col min="3" max="3" width="9" style="15" customWidth="1"/>
    <col min="4" max="4" width="12.5703125" style="14" bestFit="1" customWidth="1"/>
    <col min="5" max="5" width="14.140625" style="14" bestFit="1" customWidth="1"/>
    <col min="6" max="7" width="13.140625" style="14" bestFit="1" customWidth="1"/>
    <col min="8" max="8" width="11.42578125" style="14" customWidth="1"/>
    <col min="9" max="16384" width="11.42578125" style="14"/>
  </cols>
  <sheetData>
    <row r="1" spans="1:11">
      <c r="B1" s="14" t="s">
        <v>66</v>
      </c>
    </row>
    <row r="2" spans="1:11">
      <c r="B2" s="102" t="s">
        <v>1</v>
      </c>
      <c r="C2" s="102"/>
      <c r="D2" s="102"/>
      <c r="E2" s="102"/>
      <c r="F2" s="102"/>
    </row>
    <row r="3" spans="1:11">
      <c r="B3" s="102" t="s">
        <v>67</v>
      </c>
      <c r="C3" s="102"/>
      <c r="D3" s="102"/>
      <c r="E3" s="102"/>
      <c r="F3" s="102"/>
    </row>
    <row r="4" spans="1:11">
      <c r="B4" s="103" t="s">
        <v>68</v>
      </c>
      <c r="C4" s="103"/>
      <c r="D4" s="103"/>
      <c r="E4" s="103"/>
      <c r="F4" s="103"/>
    </row>
    <row r="5" spans="1:11">
      <c r="B5" s="123"/>
      <c r="C5" s="123"/>
      <c r="D5" s="123"/>
      <c r="E5" s="123"/>
      <c r="F5" s="123"/>
      <c r="J5" s="14" t="s">
        <v>69</v>
      </c>
    </row>
    <row r="6" spans="1:11">
      <c r="B6" s="104" t="s">
        <v>4</v>
      </c>
      <c r="C6" s="104" t="s">
        <v>18</v>
      </c>
      <c r="D6" s="100" t="s">
        <v>5</v>
      </c>
      <c r="E6" s="100"/>
      <c r="F6" s="100"/>
      <c r="I6" s="101">
        <v>8</v>
      </c>
      <c r="J6" s="101"/>
      <c r="K6" s="101"/>
    </row>
    <row r="7" spans="1:11">
      <c r="B7" s="104"/>
      <c r="C7" s="104"/>
      <c r="D7" s="3" t="s">
        <v>6</v>
      </c>
      <c r="E7" s="3" t="s">
        <v>6</v>
      </c>
      <c r="F7" s="3" t="s">
        <v>6</v>
      </c>
      <c r="I7" s="3" t="s">
        <v>6</v>
      </c>
      <c r="J7" s="3" t="s">
        <v>6</v>
      </c>
      <c r="K7" s="3" t="s">
        <v>6</v>
      </c>
    </row>
    <row r="8" spans="1:11">
      <c r="B8" s="104"/>
      <c r="C8" s="104"/>
      <c r="D8" s="3" t="s">
        <v>7</v>
      </c>
      <c r="E8" s="3" t="s">
        <v>8</v>
      </c>
      <c r="F8" s="3" t="s">
        <v>9</v>
      </c>
      <c r="I8" s="3" t="s">
        <v>7</v>
      </c>
      <c r="J8" s="3" t="s">
        <v>8</v>
      </c>
      <c r="K8" s="3" t="s">
        <v>9</v>
      </c>
    </row>
    <row r="9" spans="1:11">
      <c r="B9" s="14" t="s">
        <v>25</v>
      </c>
      <c r="C9" s="15" t="s">
        <v>33</v>
      </c>
      <c r="D9" s="11">
        <v>10000</v>
      </c>
      <c r="E9" s="11">
        <v>15000</v>
      </c>
      <c r="F9" s="11">
        <v>8000</v>
      </c>
      <c r="I9" s="14">
        <v>3</v>
      </c>
      <c r="J9" s="14">
        <v>4</v>
      </c>
      <c r="K9" s="14">
        <v>1</v>
      </c>
    </row>
    <row r="10" spans="1:11">
      <c r="A10" s="17" t="s">
        <v>11</v>
      </c>
      <c r="B10" s="14" t="s">
        <v>70</v>
      </c>
      <c r="D10" s="18">
        <f>+I9/I6</f>
        <v>0.375</v>
      </c>
      <c r="E10" s="18">
        <f>+J9/I6</f>
        <v>0.5</v>
      </c>
      <c r="F10" s="18">
        <f>+K9/I6</f>
        <v>0.125</v>
      </c>
    </row>
    <row r="11" spans="1:11">
      <c r="A11" s="17" t="s">
        <v>13</v>
      </c>
      <c r="B11" s="14" t="s">
        <v>71</v>
      </c>
      <c r="D11" s="15">
        <f>+D9*D10</f>
        <v>3750</v>
      </c>
      <c r="E11" s="15">
        <f t="shared" ref="E11:F11" si="0">+E9*E10</f>
        <v>7500</v>
      </c>
      <c r="F11" s="15">
        <f t="shared" si="0"/>
        <v>1000</v>
      </c>
    </row>
    <row r="12" spans="1:11">
      <c r="A12" s="17" t="s">
        <v>11</v>
      </c>
      <c r="B12" s="14" t="s">
        <v>72</v>
      </c>
      <c r="D12" s="14">
        <f>+D11/8</f>
        <v>468.75</v>
      </c>
      <c r="E12" s="14">
        <f t="shared" ref="E12:F12" si="1">+E11/8</f>
        <v>937.5</v>
      </c>
      <c r="F12" s="14">
        <f t="shared" si="1"/>
        <v>125</v>
      </c>
    </row>
    <row r="13" spans="1:11" ht="15.75" thickBot="1">
      <c r="A13" s="17" t="s">
        <v>13</v>
      </c>
      <c r="B13" s="14" t="s">
        <v>73</v>
      </c>
      <c r="D13" s="19">
        <f>+D12+E12+F12</f>
        <v>1531.25</v>
      </c>
      <c r="E13" s="19"/>
      <c r="F13" s="19"/>
      <c r="G13" s="20"/>
    </row>
    <row r="14" spans="1:11" ht="15.75" thickTop="1">
      <c r="D14" s="90">
        <f>+D13/460</f>
        <v>3.3288043478260869</v>
      </c>
    </row>
  </sheetData>
  <mergeCells count="8">
    <mergeCell ref="I6:K6"/>
    <mergeCell ref="B2:F2"/>
    <mergeCell ref="B3:F3"/>
    <mergeCell ref="B4:F4"/>
    <mergeCell ref="B5:F5"/>
    <mergeCell ref="B6:B8"/>
    <mergeCell ref="C6:C8"/>
    <mergeCell ref="D6:F6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1"/>
  <sheetViews>
    <sheetView topLeftCell="A10" zoomScale="143" workbookViewId="0">
      <selection activeCell="C18" sqref="C18:C20"/>
    </sheetView>
  </sheetViews>
  <sheetFormatPr defaultColWidth="9.140625" defaultRowHeight="15"/>
  <cols>
    <col min="1" max="1" width="9.140625" style="14" customWidth="1"/>
    <col min="2" max="2" width="50.5703125" style="14" customWidth="1"/>
    <col min="3" max="4" width="10.140625" style="14" bestFit="1" customWidth="1"/>
    <col min="5" max="5" width="10.7109375" style="14" customWidth="1"/>
    <col min="6" max="6" width="9.140625" style="14" customWidth="1"/>
    <col min="7" max="16384" width="9.140625" style="14"/>
  </cols>
  <sheetData>
    <row r="1" spans="1:7">
      <c r="A1" s="14" t="s">
        <v>74</v>
      </c>
      <c r="F1" s="21"/>
      <c r="G1" s="22">
        <v>8.3333333333333329E-2</v>
      </c>
    </row>
    <row r="2" spans="1:7">
      <c r="A2" s="102" t="s">
        <v>1</v>
      </c>
      <c r="B2" s="102"/>
      <c r="C2" s="102"/>
      <c r="D2" s="102"/>
      <c r="F2" s="21"/>
      <c r="G2" s="22"/>
    </row>
    <row r="3" spans="1:7">
      <c r="A3" s="102" t="s">
        <v>75</v>
      </c>
      <c r="B3" s="102"/>
      <c r="C3" s="102"/>
      <c r="D3" s="102"/>
      <c r="F3" s="21"/>
      <c r="G3" s="22"/>
    </row>
    <row r="4" spans="1:7">
      <c r="A4" s="102" t="s">
        <v>68</v>
      </c>
      <c r="B4" s="102"/>
      <c r="C4" s="102"/>
      <c r="D4" s="102"/>
      <c r="E4" s="36"/>
      <c r="G4" s="22"/>
    </row>
    <row r="5" spans="1:7" ht="15" customHeight="1">
      <c r="B5" s="23" t="s">
        <v>76</v>
      </c>
      <c r="C5" s="24"/>
      <c r="E5" s="36"/>
      <c r="F5" s="22"/>
    </row>
    <row r="6" spans="1:7" ht="15" customHeight="1">
      <c r="A6" s="14" t="s">
        <v>77</v>
      </c>
      <c r="B6" s="23" t="s">
        <v>78</v>
      </c>
      <c r="C6" s="24"/>
      <c r="E6" s="36"/>
      <c r="F6" s="22"/>
    </row>
    <row r="7" spans="1:7" ht="15" customHeight="1">
      <c r="A7" s="14" t="s">
        <v>77</v>
      </c>
      <c r="B7" s="23" t="s">
        <v>79</v>
      </c>
      <c r="C7" s="24"/>
      <c r="E7" s="36"/>
    </row>
    <row r="8" spans="1:7" ht="15" customHeight="1">
      <c r="A8" s="14" t="s">
        <v>77</v>
      </c>
      <c r="B8" s="23" t="s">
        <v>80</v>
      </c>
      <c r="C8" s="24"/>
      <c r="E8" s="36"/>
    </row>
    <row r="9" spans="1:7" ht="15" customHeight="1">
      <c r="A9" s="14" t="s">
        <v>77</v>
      </c>
      <c r="B9" s="23" t="s">
        <v>81</v>
      </c>
      <c r="C9" s="24"/>
    </row>
    <row r="10" spans="1:7" ht="15" customHeight="1">
      <c r="A10" s="14" t="s">
        <v>77</v>
      </c>
      <c r="B10" s="23" t="s">
        <v>82</v>
      </c>
      <c r="C10" s="24"/>
    </row>
    <row r="11" spans="1:7" ht="15" customHeight="1">
      <c r="A11" s="14" t="s">
        <v>77</v>
      </c>
      <c r="B11" s="23" t="s">
        <v>83</v>
      </c>
      <c r="C11" s="24"/>
      <c r="E11" s="36"/>
    </row>
    <row r="12" spans="1:7" ht="15" customHeight="1">
      <c r="A12" s="14" t="s">
        <v>77</v>
      </c>
      <c r="B12" s="23" t="s">
        <v>84</v>
      </c>
      <c r="C12" s="24"/>
      <c r="E12" s="36"/>
    </row>
    <row r="13" spans="1:7">
      <c r="A13" s="14" t="s">
        <v>85</v>
      </c>
      <c r="B13" s="24" t="s">
        <v>86</v>
      </c>
      <c r="C13" s="25">
        <f>+SUM(C5:C12)</f>
        <v>0</v>
      </c>
    </row>
    <row r="14" spans="1:7">
      <c r="A14" s="14" t="s">
        <v>87</v>
      </c>
      <c r="B14" s="24" t="s">
        <v>88</v>
      </c>
      <c r="C14" s="24"/>
    </row>
    <row r="15" spans="1:7">
      <c r="A15" s="14" t="s">
        <v>13</v>
      </c>
      <c r="B15" s="24" t="s">
        <v>89</v>
      </c>
      <c r="C15" s="37"/>
    </row>
    <row r="17" spans="2:5">
      <c r="B17" s="26" t="s">
        <v>90</v>
      </c>
      <c r="C17" s="16" t="s">
        <v>91</v>
      </c>
      <c r="D17" s="16" t="s">
        <v>92</v>
      </c>
    </row>
    <row r="18" spans="2:5">
      <c r="B18" s="26" t="s">
        <v>60</v>
      </c>
      <c r="C18" s="35">
        <v>0.31</v>
      </c>
      <c r="D18" s="16">
        <f>+C15*C18</f>
        <v>0</v>
      </c>
    </row>
    <row r="19" spans="2:5">
      <c r="B19" s="26" t="s">
        <v>64</v>
      </c>
      <c r="C19" s="35">
        <v>0.33</v>
      </c>
      <c r="D19" s="16">
        <f>+C15*C19</f>
        <v>0</v>
      </c>
    </row>
    <row r="20" spans="2:5">
      <c r="B20" s="26" t="s">
        <v>93</v>
      </c>
      <c r="C20" s="35">
        <v>0.36</v>
      </c>
      <c r="D20" s="16">
        <f>+C15*C20</f>
        <v>0</v>
      </c>
    </row>
    <row r="21" spans="2:5">
      <c r="B21" s="27" t="s">
        <v>94</v>
      </c>
      <c r="C21" s="27"/>
      <c r="D21" s="27">
        <f>SUM(D18:D20)</f>
        <v>0</v>
      </c>
      <c r="E21" s="27"/>
    </row>
  </sheetData>
  <mergeCells count="3">
    <mergeCell ref="A2:D2"/>
    <mergeCell ref="A3:D3"/>
    <mergeCell ref="A4:D4"/>
  </mergeCells>
  <pageMargins left="0.70000000000000007" right="0.70000000000000007" top="0.75" bottom="0.75" header="0.30000000000000004" footer="0.30000000000000004"/>
  <pageSetup fitToWidth="0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6"/>
  <sheetViews>
    <sheetView workbookViewId="0">
      <selection activeCell="A8" sqref="A8:A16"/>
    </sheetView>
  </sheetViews>
  <sheetFormatPr defaultColWidth="9.140625" defaultRowHeight="15"/>
  <cols>
    <col min="1" max="1" width="9.140625" style="14" customWidth="1"/>
    <col min="2" max="2" width="51.28515625" style="14" customWidth="1"/>
    <col min="3" max="3" width="9.140625" style="15" customWidth="1"/>
    <col min="4" max="6" width="11.140625" style="14" bestFit="1" customWidth="1"/>
    <col min="7" max="7" width="13.28515625" style="14" customWidth="1"/>
    <col min="8" max="16384" width="9.140625" style="14"/>
  </cols>
  <sheetData>
    <row r="1" spans="1:6">
      <c r="A1" s="14" t="s">
        <v>95</v>
      </c>
    </row>
    <row r="2" spans="1:6">
      <c r="A2" s="102" t="s">
        <v>1</v>
      </c>
      <c r="B2" s="102"/>
      <c r="C2" s="102"/>
      <c r="D2" s="102"/>
      <c r="E2" s="102"/>
      <c r="F2" s="102"/>
    </row>
    <row r="3" spans="1:6">
      <c r="A3" s="102" t="s">
        <v>96</v>
      </c>
      <c r="B3" s="102"/>
      <c r="C3" s="102"/>
      <c r="D3" s="102"/>
      <c r="E3" s="102"/>
      <c r="F3" s="102"/>
    </row>
    <row r="4" spans="1:6">
      <c r="A4" s="102" t="s">
        <v>3</v>
      </c>
      <c r="B4" s="102"/>
      <c r="C4" s="102"/>
      <c r="D4" s="102"/>
      <c r="E4" s="102"/>
      <c r="F4" s="102"/>
    </row>
    <row r="5" spans="1:6">
      <c r="B5" s="104" t="s">
        <v>4</v>
      </c>
      <c r="C5" s="104" t="s">
        <v>18</v>
      </c>
      <c r="D5" s="104" t="s">
        <v>90</v>
      </c>
      <c r="E5" s="104"/>
      <c r="F5" s="104"/>
    </row>
    <row r="6" spans="1:6">
      <c r="B6" s="104"/>
      <c r="C6" s="104"/>
      <c r="D6" s="16" t="s">
        <v>90</v>
      </c>
      <c r="E6" s="16" t="s">
        <v>90</v>
      </c>
      <c r="F6" s="16" t="s">
        <v>90</v>
      </c>
    </row>
    <row r="7" spans="1:6">
      <c r="B7" s="104"/>
      <c r="C7" s="104"/>
      <c r="D7" s="16" t="s">
        <v>37</v>
      </c>
      <c r="E7" s="16" t="s">
        <v>38</v>
      </c>
      <c r="F7" s="16" t="s">
        <v>97</v>
      </c>
    </row>
    <row r="8" spans="1:6">
      <c r="B8" s="14" t="s">
        <v>98</v>
      </c>
      <c r="C8" s="15" t="s">
        <v>99</v>
      </c>
    </row>
    <row r="9" spans="1:6">
      <c r="A9" s="14" t="s">
        <v>20</v>
      </c>
      <c r="B9" s="14" t="s">
        <v>100</v>
      </c>
      <c r="C9" s="15" t="s">
        <v>101</v>
      </c>
    </row>
    <row r="10" spans="1:6" ht="15.75" thickBot="1">
      <c r="A10" s="14" t="s">
        <v>20</v>
      </c>
      <c r="B10" s="14" t="s">
        <v>102</v>
      </c>
      <c r="C10" s="15" t="s">
        <v>103</v>
      </c>
      <c r="D10" s="28"/>
      <c r="E10" s="28"/>
      <c r="F10" s="28"/>
    </row>
    <row r="11" spans="1:6">
      <c r="A11" s="14" t="s">
        <v>13</v>
      </c>
      <c r="B11" s="14" t="s">
        <v>104</v>
      </c>
      <c r="D11" s="27"/>
      <c r="E11" s="27"/>
      <c r="F11" s="27"/>
    </row>
    <row r="12" spans="1:6" ht="15.75" thickBot="1">
      <c r="A12" s="14" t="s">
        <v>20</v>
      </c>
      <c r="B12" s="14" t="s">
        <v>105</v>
      </c>
      <c r="D12" s="28"/>
      <c r="E12" s="28"/>
      <c r="F12" s="28"/>
    </row>
    <row r="13" spans="1:6">
      <c r="A13" s="14" t="s">
        <v>13</v>
      </c>
      <c r="B13" s="14" t="s">
        <v>106</v>
      </c>
      <c r="D13" s="27"/>
      <c r="E13" s="27"/>
      <c r="F13" s="27"/>
    </row>
    <row r="14" spans="1:6">
      <c r="A14" s="14" t="s">
        <v>23</v>
      </c>
      <c r="B14" s="14" t="s">
        <v>107</v>
      </c>
    </row>
    <row r="15" spans="1:6" ht="15.75" thickBot="1">
      <c r="A15" s="14" t="s">
        <v>13</v>
      </c>
      <c r="B15" s="14" t="s">
        <v>108</v>
      </c>
      <c r="D15" s="20"/>
      <c r="E15" s="20"/>
      <c r="F15" s="20"/>
    </row>
    <row r="16" spans="1:6" ht="15.75" thickTop="1"/>
  </sheetData>
  <mergeCells count="6">
    <mergeCell ref="A2:F2"/>
    <mergeCell ref="A3:F3"/>
    <mergeCell ref="A4:F4"/>
    <mergeCell ref="B5:B7"/>
    <mergeCell ref="C5:C7"/>
    <mergeCell ref="D5:F5"/>
  </mergeCells>
  <pageMargins left="0.70000000000000007" right="0.70000000000000007" top="0.75" bottom="0.75" header="0.30000000000000004" footer="0.30000000000000004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Aulas</dc:creator>
  <cp:keywords/>
  <dc:description/>
  <cp:lastModifiedBy>Usuario invitado</cp:lastModifiedBy>
  <cp:revision/>
  <dcterms:created xsi:type="dcterms:W3CDTF">2012-03-20T04:18:20Z</dcterms:created>
  <dcterms:modified xsi:type="dcterms:W3CDTF">2024-09-06T14:11:00Z</dcterms:modified>
  <cp:category/>
  <cp:contentStatus/>
</cp:coreProperties>
</file>