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C:\karinaAlvarez\UNACH\2025-1s\CLASES 2025-1s\2. FINANZAS\Clases 123\Analisis Dupont\"/>
    </mc:Choice>
  </mc:AlternateContent>
  <xr:revisionPtr revIDLastSave="0" documentId="13_ncr:1_{B698A0BB-DB43-412C-93AE-32EA3771D6A7}" xr6:coauthVersionLast="47" xr6:coauthVersionMax="47" xr10:uidLastSave="{00000000-0000-0000-0000-000000000000}"/>
  <bookViews>
    <workbookView xWindow="-120" yWindow="-120" windowWidth="20730" windowHeight="11160" firstSheet="1" activeTab="1" xr2:uid="{00000000-000D-0000-FFFF-FFFF00000000}"/>
  </bookViews>
  <sheets>
    <sheet name="Pérdidas y Ganacias" sheetId="3" state="hidden" r:id="rId1"/>
    <sheet name="Balance General" sheetId="2" r:id="rId2"/>
    <sheet name="Ind. Financieros" sheetId="1" state="hidden" r:id="rId3"/>
    <sheet name="Balance General (2)" sheetId="6" state="hidden" r:id="rId4"/>
    <sheet name="Pérdidas y Ganacias (2)" sheetId="7" r:id="rId5"/>
    <sheet name="ANALISIS DUPONT" sheetId="4" r:id="rId6"/>
    <sheet name="Du Pont" sheetId="8" r:id="rId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57" i="8" l="1"/>
  <c r="H48" i="8"/>
  <c r="L51" i="8" s="1"/>
  <c r="P54" i="8" s="1"/>
  <c r="H37" i="8"/>
  <c r="H31" i="8"/>
  <c r="L34" i="8" s="1"/>
  <c r="H17" i="8"/>
  <c r="L14" i="8"/>
  <c r="H11" i="8"/>
  <c r="D13" i="7"/>
  <c r="D19" i="7" s="1"/>
  <c r="D23" i="7" s="1"/>
  <c r="D9" i="7"/>
  <c r="C9" i="7"/>
  <c r="C13" i="7" s="1"/>
  <c r="C19" i="7" s="1"/>
  <c r="C23" i="7" s="1"/>
  <c r="B9" i="7"/>
  <c r="B13" i="7" s="1"/>
  <c r="B19" i="7" s="1"/>
  <c r="B23" i="7" s="1"/>
  <c r="D46" i="6"/>
  <c r="C46" i="6"/>
  <c r="B46" i="6"/>
  <c r="D39" i="6"/>
  <c r="C39" i="6"/>
  <c r="B39" i="6"/>
  <c r="D34" i="6"/>
  <c r="C34" i="6"/>
  <c r="B34" i="6"/>
  <c r="B40" i="6" s="1"/>
  <c r="B48" i="6" s="1"/>
  <c r="D26" i="6"/>
  <c r="C26" i="6"/>
  <c r="B26" i="6"/>
  <c r="D21" i="6"/>
  <c r="D27" i="6" s="1"/>
  <c r="C21" i="6"/>
  <c r="B21" i="6"/>
  <c r="D16" i="6"/>
  <c r="C16" i="6"/>
  <c r="C27" i="6" s="1"/>
  <c r="B16" i="6"/>
  <c r="P24" i="8" l="1"/>
  <c r="T39" i="8" s="1"/>
  <c r="C40" i="6"/>
  <c r="C48" i="6" s="1"/>
  <c r="D40" i="6"/>
  <c r="D48" i="6" s="1"/>
  <c r="B27" i="6"/>
  <c r="F20" i="2" l="1"/>
  <c r="E102" i="1"/>
  <c r="E103" i="1" s="1"/>
  <c r="F102" i="1"/>
  <c r="F103" i="1" s="1"/>
  <c r="D102" i="1"/>
  <c r="D103" i="1" s="1"/>
  <c r="E100" i="1"/>
  <c r="E101" i="1" s="1"/>
  <c r="F100" i="1"/>
  <c r="F101" i="1" s="1"/>
  <c r="D100" i="1"/>
  <c r="D101" i="1" s="1"/>
  <c r="E98" i="1"/>
  <c r="E99" i="1" s="1"/>
  <c r="F98" i="1"/>
  <c r="F99" i="1" s="1"/>
  <c r="D98" i="1"/>
  <c r="D99" i="1" s="1"/>
  <c r="D10" i="1"/>
  <c r="D9" i="1"/>
  <c r="D9" i="3"/>
  <c r="C9" i="3"/>
  <c r="B9" i="3"/>
  <c r="D46" i="2"/>
  <c r="C46" i="2"/>
  <c r="B46" i="2"/>
  <c r="D39" i="2"/>
  <c r="C39" i="2"/>
  <c r="E72" i="1" s="1"/>
  <c r="B39" i="2"/>
  <c r="D34" i="2"/>
  <c r="H20" i="2" s="1"/>
  <c r="C34" i="2"/>
  <c r="E10" i="1" s="1"/>
  <c r="B34" i="2"/>
  <c r="D26" i="2"/>
  <c r="C26" i="2"/>
  <c r="B26" i="2"/>
  <c r="D21" i="2"/>
  <c r="C21" i="2"/>
  <c r="E152" i="1" s="1"/>
  <c r="B21" i="2"/>
  <c r="F21" i="2" s="1"/>
  <c r="D153" i="1" s="1"/>
  <c r="D16" i="2"/>
  <c r="C16" i="2"/>
  <c r="B16" i="2"/>
  <c r="H21" i="2" l="1"/>
  <c r="F153" i="1" s="1"/>
  <c r="D73" i="1"/>
  <c r="F71" i="1"/>
  <c r="F11" i="1"/>
  <c r="E71" i="1"/>
  <c r="B13" i="3"/>
  <c r="D72" i="1"/>
  <c r="D13" i="3"/>
  <c r="D177" i="1"/>
  <c r="B27" i="2"/>
  <c r="C40" i="2"/>
  <c r="G20" i="2"/>
  <c r="G21" i="2" s="1"/>
  <c r="E153" i="1" s="1"/>
  <c r="F8" i="1"/>
  <c r="F72" i="1"/>
  <c r="C27" i="2"/>
  <c r="D27" i="2"/>
  <c r="D40" i="2"/>
  <c r="D8" i="1"/>
  <c r="D152" i="1"/>
  <c r="E177" i="1"/>
  <c r="F73" i="1"/>
  <c r="F10" i="1"/>
  <c r="F9" i="1"/>
  <c r="E9" i="1"/>
  <c r="C13" i="3"/>
  <c r="D11" i="1"/>
  <c r="F177" i="1"/>
  <c r="B40" i="2"/>
  <c r="E8" i="1"/>
  <c r="E11" i="1"/>
  <c r="D71" i="1"/>
  <c r="F152" i="1"/>
  <c r="E73" i="1"/>
  <c r="F129" i="1"/>
  <c r="E129" i="1"/>
  <c r="D128" i="1"/>
  <c r="D129" i="1"/>
  <c r="F128" i="1"/>
  <c r="E128" i="1"/>
  <c r="E39" i="1" l="1"/>
  <c r="D19" i="3"/>
  <c r="F178" i="1"/>
  <c r="F41" i="1"/>
  <c r="B48" i="2"/>
  <c r="D38" i="1"/>
  <c r="D39" i="1"/>
  <c r="D70" i="1"/>
  <c r="C48" i="2"/>
  <c r="E70" i="1"/>
  <c r="E40" i="1"/>
  <c r="E38" i="1"/>
  <c r="D154" i="1"/>
  <c r="D69" i="1"/>
  <c r="C19" i="3"/>
  <c r="E41" i="1"/>
  <c r="E178" i="1"/>
  <c r="D48" i="2"/>
  <c r="F70" i="1"/>
  <c r="F38" i="1"/>
  <c r="D40" i="1"/>
  <c r="E154" i="1"/>
  <c r="E69" i="1"/>
  <c r="B19" i="3"/>
  <c r="D178" i="1"/>
  <c r="D41" i="1"/>
  <c r="F69" i="1"/>
  <c r="F154" i="1"/>
  <c r="F39" i="1"/>
  <c r="F40" i="1"/>
  <c r="B23" i="3" l="1"/>
  <c r="C23" i="3"/>
  <c r="D23" i="3"/>
  <c r="D180" i="1" l="1"/>
  <c r="D181" i="1"/>
  <c r="D179" i="1"/>
  <c r="E180" i="1"/>
  <c r="E179" i="1"/>
  <c r="E181" i="1"/>
  <c r="F180" i="1"/>
  <c r="F179" i="1"/>
  <c r="F181"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SERGIO GONZALES ROMERO</author>
  </authors>
  <commentList>
    <comment ref="L34" authorId="0" shapeId="0" xr:uid="{EF645B1F-107F-48E0-8F5F-C609FAA3EB54}">
      <text>
        <r>
          <rPr>
            <b/>
            <sz val="9"/>
            <color indexed="81"/>
            <rFont val="Tahoma"/>
            <family val="2"/>
          </rPr>
          <t>VECES</t>
        </r>
      </text>
    </comment>
  </commentList>
</comments>
</file>

<file path=xl/sharedStrings.xml><?xml version="1.0" encoding="utf-8"?>
<sst xmlns="http://schemas.openxmlformats.org/spreadsheetml/2006/main" count="460" uniqueCount="300">
  <si>
    <t>Indices de Lìquidez (Número de veces)</t>
  </si>
  <si>
    <t>Nombre</t>
  </si>
  <si>
    <t>Fórmula</t>
  </si>
  <si>
    <t>Año 1</t>
  </si>
  <si>
    <t>Año 2</t>
  </si>
  <si>
    <t>Año 3</t>
  </si>
  <si>
    <t>Razòn corriente</t>
  </si>
  <si>
    <t>Act. Corriente/ Pasivo Corriente</t>
  </si>
  <si>
    <t>Prueba Àcida (Razón rapida)</t>
  </si>
  <si>
    <t>(Actv. Corriente-Invt)/Pasivo Corriente</t>
  </si>
  <si>
    <t>Razón del Efectivo</t>
  </si>
  <si>
    <t>Efectivo/Pasv, Corriente</t>
  </si>
  <si>
    <t xml:space="preserve">Capital de trabajo </t>
  </si>
  <si>
    <t>Actv. Corriente- Pasivo Corriente</t>
  </si>
  <si>
    <t>Indices de Endeudamiento (%)</t>
  </si>
  <si>
    <t>Endeudamientio neto o nivel de endeudamiento</t>
  </si>
  <si>
    <t xml:space="preserve">Pasivo Total / Activo Total </t>
  </si>
  <si>
    <t>Endeudamiento en el corto plazo</t>
  </si>
  <si>
    <t>Pasivo Corriente / Pasivo total</t>
  </si>
  <si>
    <t>Pasivo no corriente / Pasivo total</t>
  </si>
  <si>
    <t>Cobertura de Interés</t>
  </si>
  <si>
    <t>Utilidad operacional / Gasto Financiero</t>
  </si>
  <si>
    <t>Apalancamiento neto o total 1</t>
  </si>
  <si>
    <t>Activo total /Capital contable o patrimonio</t>
  </si>
  <si>
    <t>Apalancamiento neto o total 2</t>
  </si>
  <si>
    <t xml:space="preserve">Pasivo total/ Capital Contable </t>
  </si>
  <si>
    <t>Apalancamiento en el corto plazo</t>
  </si>
  <si>
    <t>Pasivo corriente / Capital contable</t>
  </si>
  <si>
    <t>Apalancamiento a largo plazo</t>
  </si>
  <si>
    <t xml:space="preserve">Pasivo largo plazo / Capital contable </t>
  </si>
  <si>
    <t>Apalancamiento financiero</t>
  </si>
  <si>
    <t>Pasivo total con el sector financier /capital contable</t>
  </si>
  <si>
    <t xml:space="preserve">indices de actividad o Rotación en número de veces </t>
  </si>
  <si>
    <t>Rotación de cuentas por cobrar o cartera</t>
  </si>
  <si>
    <t xml:space="preserve">Ventas a créditos (ventas netas)/cuentas por cobrar promedio </t>
  </si>
  <si>
    <t>Dìas de cobro o promedio días de cobro</t>
  </si>
  <si>
    <t xml:space="preserve">número de días de análisis/rotación de cuentas por cobrar </t>
  </si>
  <si>
    <t>Rotación de inventarios</t>
  </si>
  <si>
    <t>Costo de ventas/ Inventarios promedio</t>
  </si>
  <si>
    <t xml:space="preserve">Días de inventarios o días de inventarios a mano </t>
  </si>
  <si>
    <t>número de días de análisis/rotación deinventarios</t>
  </si>
  <si>
    <t xml:space="preserve">Rotación de cuentas por pagar </t>
  </si>
  <si>
    <t>compras a créditos/ cuentas por pagar promedio</t>
  </si>
  <si>
    <t>Días promedios de pago</t>
  </si>
  <si>
    <t>números de días de análisis/ rotación de cuentas por pagar</t>
  </si>
  <si>
    <t xml:space="preserve">Rotaciones </t>
  </si>
  <si>
    <t xml:space="preserve">Días </t>
  </si>
  <si>
    <t xml:space="preserve">Ciclo operativo </t>
  </si>
  <si>
    <t xml:space="preserve">días de inventarios+días de cobro </t>
  </si>
  <si>
    <t xml:space="preserve">ciclo de caja o de efectivo </t>
  </si>
  <si>
    <t>días de inventarios+días de cobro - dìas de pago</t>
  </si>
  <si>
    <t>Rotación de activos fijos</t>
  </si>
  <si>
    <t>ventas/activo fijo neto</t>
  </si>
  <si>
    <t>Rotación de activos operacionales</t>
  </si>
  <si>
    <t>ventas/activos operacionales( activos fijos netos+capital de trabajo(activos corrientes-pasivos corrientes)</t>
  </si>
  <si>
    <t>Rotación de activos totales</t>
  </si>
  <si>
    <t>ventas/ activos totales</t>
  </si>
  <si>
    <t>Indices de rentabilidad</t>
  </si>
  <si>
    <t>Margen bruto</t>
  </si>
  <si>
    <t>utilidad bruta/ ventas</t>
  </si>
  <si>
    <t>Margen operacional</t>
  </si>
  <si>
    <t>utilidad operacional/ventas</t>
  </si>
  <si>
    <t>Margen neto</t>
  </si>
  <si>
    <t>utilidad neta/ventas</t>
  </si>
  <si>
    <t>ROI rentabilidad sobre mis activos</t>
  </si>
  <si>
    <t>utilidad neta/activos totales</t>
  </si>
  <si>
    <t>ROE rendimiento sobre el capital contable o patrimonio</t>
  </si>
  <si>
    <t>utilidad neta/capital contable</t>
  </si>
  <si>
    <t xml:space="preserve">GRAFICOS </t>
  </si>
  <si>
    <t xml:space="preserve">Definición </t>
  </si>
  <si>
    <t>Dato para interpretación</t>
  </si>
  <si>
    <t xml:space="preserve">Indices de Apalancamiento </t>
  </si>
  <si>
    <t>indices de actividad o Rotación en días</t>
  </si>
  <si>
    <t>indices de actividad o Rotación en valores monetarios</t>
  </si>
  <si>
    <t>Interpretación Año1</t>
  </si>
  <si>
    <t>Interpretación Año2</t>
  </si>
  <si>
    <t>Interpretación Año3</t>
  </si>
  <si>
    <t>Análisis de los gráficos</t>
  </si>
  <si>
    <t>Compañía ABC</t>
  </si>
  <si>
    <t>Indices Financieros</t>
  </si>
  <si>
    <t>De los años 1-2-3</t>
  </si>
  <si>
    <t>Cía. ABA</t>
  </si>
  <si>
    <t>Balance General</t>
  </si>
  <si>
    <t>(En miles de dólares)</t>
  </si>
  <si>
    <t>AÑOS</t>
  </si>
  <si>
    <t>Información financiera</t>
  </si>
  <si>
    <t>$</t>
  </si>
  <si>
    <t>ACTIVOS</t>
  </si>
  <si>
    <t>Efectivo</t>
  </si>
  <si>
    <t>Cuentas por Cobrar</t>
  </si>
  <si>
    <t>Provisión de Cartera</t>
  </si>
  <si>
    <t>Inventario de Productos Terminados</t>
  </si>
  <si>
    <t>Inventario de Materia Prima</t>
  </si>
  <si>
    <t>Inventarios de Materia Prima en Tránsito</t>
  </si>
  <si>
    <t>Otros Activos Corrientes</t>
  </si>
  <si>
    <t xml:space="preserve">        Subtotal Activo Corriente</t>
  </si>
  <si>
    <t>Terrenos</t>
  </si>
  <si>
    <t>Edificios y Equipos</t>
  </si>
  <si>
    <t>Depreciación Acumulada</t>
  </si>
  <si>
    <t xml:space="preserve">        Subtotal Activo Fijo Neto</t>
  </si>
  <si>
    <t>Inversiones Permanentes</t>
  </si>
  <si>
    <t>Activo Diferido</t>
  </si>
  <si>
    <t>Otros Activos</t>
  </si>
  <si>
    <t xml:space="preserve">        Subtotal Otros Activos</t>
  </si>
  <si>
    <t xml:space="preserve">         TOTAL ACTIVO</t>
  </si>
  <si>
    <t>PASIVO</t>
  </si>
  <si>
    <t>Obligaciones Bancarias</t>
  </si>
  <si>
    <t>Proveedores Nacionales</t>
  </si>
  <si>
    <t>Impuesto a la Renta por Pagar</t>
  </si>
  <si>
    <t>Otros Pasivos Corrientes</t>
  </si>
  <si>
    <t xml:space="preserve">         Subtotal Pasivo Corriente</t>
  </si>
  <si>
    <t>Obligaciones Bancarias Largo Plazo</t>
  </si>
  <si>
    <t>Cesantías Consolidadas</t>
  </si>
  <si>
    <t>Acreedores Varios a Largo Plazo</t>
  </si>
  <si>
    <t xml:space="preserve">         Subtotal Pasivo Largo Plazo</t>
  </si>
  <si>
    <t xml:space="preserve">         TOTAL PASIVO</t>
  </si>
  <si>
    <t>Capital Pagado</t>
  </si>
  <si>
    <t>Reservas</t>
  </si>
  <si>
    <t>Utilidades del Ejercicio</t>
  </si>
  <si>
    <t>Otros (realorizaciones)</t>
  </si>
  <si>
    <t xml:space="preserve">     TOTAL CAPITAL CONTABLE</t>
  </si>
  <si>
    <t>TOTAL PASIVO Y CAPITAL CONTABLE</t>
  </si>
  <si>
    <t>Estado de Pérdidas y Ganancias</t>
  </si>
  <si>
    <t>(En miles de Dólares)</t>
  </si>
  <si>
    <t>VENTAS NETAS</t>
  </si>
  <si>
    <t>COSTOS DE VENTAS</t>
  </si>
  <si>
    <t>Utilidad Bruta</t>
  </si>
  <si>
    <t>GASTOS DE OPERACIÓN</t>
  </si>
  <si>
    <t>Utilidad de Operación</t>
  </si>
  <si>
    <t>Gastos Financieros</t>
  </si>
  <si>
    <t>Otros Egresos</t>
  </si>
  <si>
    <t>Otros Ingresos</t>
  </si>
  <si>
    <t>Utilidad antes de Impuestos</t>
  </si>
  <si>
    <t>IMPUESTO A LA RENTA</t>
  </si>
  <si>
    <t>UTILIDAD NETA</t>
  </si>
  <si>
    <t>act ope</t>
  </si>
  <si>
    <t>Supera el activo en 1,9 al pasivo corriente</t>
  </si>
  <si>
    <t>La rotacion de inventarios de la empresa ABC  es de 9,72 respecto al costo de ventas</t>
  </si>
  <si>
    <t>Los dias promedios de pago de la empresa ABC son del 16,73 dias en la empresa</t>
  </si>
  <si>
    <t>Por cada dólar que debe pagar la empresa solo debe 0,8 ctvs en efectivo</t>
  </si>
  <si>
    <t>En el primer año el capital de trabajo es positivo con 12352</t>
  </si>
  <si>
    <t>Si se paraliza las ventas por cada doloar se pierde 0,76 para responder a las deudas</t>
  </si>
  <si>
    <t xml:space="preserve">El pasivo corriente supera al activo corriente </t>
  </si>
  <si>
    <t>El activo corriente responde al pasivo corriente en 0,96</t>
  </si>
  <si>
    <t>Si se paraliza las ventas por cada doloar se pierde 0,61 para responder a las deudas</t>
  </si>
  <si>
    <t>Si se paraliza las ventas por cada doloar se pierde 0,65 para responder a las deudas</t>
  </si>
  <si>
    <t>En el primer año el capital de trabajo es negativo         -7124</t>
  </si>
  <si>
    <t>En el primer año el capital de trabajo es negativo con           -9227</t>
  </si>
  <si>
    <t>El total de las inversiones estan financiadas en un 90% con deuda o pasivo total</t>
  </si>
  <si>
    <t>El total de las inversiones estan financiadas en un 84% con deuda o pasivo total</t>
  </si>
  <si>
    <t>El total de las inversiones estan financiadas en un 77% con deuda o pasivo total</t>
  </si>
  <si>
    <t>Del total de la deuda de la empresa es el 81% que se debe pagar en menos de 1 año</t>
  </si>
  <si>
    <t>Del total de la deuda de la empresa es el 97% que se debe pagar en menos de 1 año</t>
  </si>
  <si>
    <t>Del total de la deuda de la empresa es el 96% que se debe pagar en menos de 1 año</t>
  </si>
  <si>
    <t xml:space="preserve">Del total de la deuda de la empresa es el 19% que se debe pagar a posterior </t>
  </si>
  <si>
    <t xml:space="preserve">Del total de la deuda de la empresa es el 3% que se debe pagar a posterior </t>
  </si>
  <si>
    <t xml:space="preserve">Del total de la deuda de la empresa es el 4% que se debe pagar a posterior </t>
  </si>
  <si>
    <t>Por cada dólar que aportan los socios la empresa invierte 9,63</t>
  </si>
  <si>
    <t>Por cada dólar que los socios aportan a la empresa existe una deuda total de 8,63</t>
  </si>
  <si>
    <t>Por cada dólar que aportan los socios la empresa invierte 6,03</t>
  </si>
  <si>
    <t>Por cada dólar que aportan los socios la empresa invierte 4,39</t>
  </si>
  <si>
    <t>Por cada dólar que los socios aportan a la empresa existe una deuda total de 5,09</t>
  </si>
  <si>
    <t>Por cada dólar que los socios aportan a la empresa existe una deuda total de 3,39</t>
  </si>
  <si>
    <t>Por cada dólar que aportan los socios estan comprometidos 7,03 dolares en deuda de corto plazo</t>
  </si>
  <si>
    <t>Por cada dólar que aportan los socios estan comprometidos 4,96 dolares en deuda de corto plazo</t>
  </si>
  <si>
    <t>Por cada dólar que aportan los socios estan comprometidos 3,24 dolares en deuda de corto plazo</t>
  </si>
  <si>
    <t>Por cada dólar que aportan los socios estan invertidos estan comprometidos en 160%</t>
  </si>
  <si>
    <t>Por cada dólar que aportan los socios estan invertidos estan comprometidos en 13%</t>
  </si>
  <si>
    <t>Por cada dólar que aportan los socios estan invertidos estan comprometidos en 15%</t>
  </si>
  <si>
    <t>Por cada dólar que aportan los socios en el pago de los servicios basicos es de 6,21</t>
  </si>
  <si>
    <t>Por cada dólar que aportan los socios en el pago de los servicios basicos es de 3,24</t>
  </si>
  <si>
    <t>Por cada dólar que aportan los socios en el pago de los servicios basicos es de 2,56</t>
  </si>
  <si>
    <t>La rotacion de cuentas por cobrar es de 5,52 lo cual nos indica que las ventas a credito rotan en 5,52</t>
  </si>
  <si>
    <t>La rotacion de cuentas por cobrar es de 7,93 lo cual nos indica que las ventas a credito rotan en 7,93</t>
  </si>
  <si>
    <t>La rotacion de cuentas por cobrar es de 8,47 lo cual nos indica que las ventas a credito rotan en 8,47</t>
  </si>
  <si>
    <t>El promedio de días de cobro de la empresa ABC es de 65,25 dias por periodo para cumplir un ciclo</t>
  </si>
  <si>
    <t>El promedio de días de cobro de la empresa ABC es de 45,40 dias por periodo para cumplir un ciclo</t>
  </si>
  <si>
    <t>El promedio de días de cobro de la empresa ABC es de 42,49 dias por periodo para cumplir un ciclo</t>
  </si>
  <si>
    <t>La rotacion de inventarios de la empresa ABC  es de 9,76 respecto al costo de ventas</t>
  </si>
  <si>
    <t>La rotacion de inventarios de la empresa ABC  es de 14,41 respecto al costo de ventas</t>
  </si>
  <si>
    <t>Los dias de inventario de la empresa son de 37,05</t>
  </si>
  <si>
    <t>Los dias de inventario de la empresa son de 36,88</t>
  </si>
  <si>
    <t>Los dias de inventario de la empresa son de 24,99</t>
  </si>
  <si>
    <t>La rotacion de las cuentas por pagar de la empresa ABC son alrededor de 21,51 veces al año</t>
  </si>
  <si>
    <t>La rotacion de las cuentas por pagar de la empresa ABC son alrededor de 15,07 veces al año</t>
  </si>
  <si>
    <t>La rotacion de las cuentas por pagar de la empresa ABC son alrededor de 33,74 veces al año</t>
  </si>
  <si>
    <t>Los dias promedios de pago de la empresa ABC son del 23,89 días en la empresa</t>
  </si>
  <si>
    <t>Los dias promedios de pago de la empresa ABC son del 10,67 dias en la empresa</t>
  </si>
  <si>
    <t>Por cada dólar que invierte la empresa genera 32,19$ en ventas</t>
  </si>
  <si>
    <t xml:space="preserve">Por cada dólar que invierte en activos totales la empresa genera en ventas 2,57$ </t>
  </si>
  <si>
    <t>Por cada dólar que invierte la empresa genera 33,20$ en ventas</t>
  </si>
  <si>
    <t>Por cada dólar que invierte la empresa genera 28,12$ en ventas</t>
  </si>
  <si>
    <t>Por cada dólar qiue invierte la empresa en activos sus activos, operacionales generan 17,86</t>
  </si>
  <si>
    <t>Por cada dólar qiue invierte la empresa en activos sus activos, operacionales generan 23,54</t>
  </si>
  <si>
    <t>Por cada dólar qiue invierte la empresa en activos sus activos, operacionales generan 22,78</t>
  </si>
  <si>
    <t xml:space="preserve">Por cada dólar que invierte en activos totales la empresa genera en ventas 2,98$ </t>
  </si>
  <si>
    <t xml:space="preserve">Por cada dólar que invierte en activos totales la empresa genera en ventas 3,56$ </t>
  </si>
  <si>
    <t>Por cada dólar de ventas se esta generando una utilidad bruta de 8 ctvs</t>
  </si>
  <si>
    <t>Por cada dólar de venta se genera 4 ctvs de utilidad operaional</t>
  </si>
  <si>
    <t>Por cada dólar de ventas se esta generando una utilidad bruta de 7 ctvs</t>
  </si>
  <si>
    <t>Por cada dólar de venta se genera 3 ctvs de utilidad operaional</t>
  </si>
  <si>
    <t xml:space="preserve">Por cada dólar de venta se genera 2 ctvs de utilidad </t>
  </si>
  <si>
    <t xml:space="preserve">Por cada dólar de venta se genera 1 ctvs de utilidad </t>
  </si>
  <si>
    <t>Por cada dólar de inversion se esta generando 4 ctvs de utilidad neta</t>
  </si>
  <si>
    <t>Por cada dólar de inversion se esta generando 1 ctvs de utilidad neta</t>
  </si>
  <si>
    <t>Por cada dolar que invierten los socios la empresa esta generando 43 ctvs</t>
  </si>
  <si>
    <t>Por cada dolar que invierten los socios la empresa esta generando 6 ctvs</t>
  </si>
  <si>
    <t>Por cada dolar que invierten los socios la empresa esta generando 4 ctvs</t>
  </si>
  <si>
    <t>Por cada dolar que genera la empresa para el pago de gastos financieros dispone de 1.15 $ para enfrentar la deuda</t>
  </si>
  <si>
    <t>Por cada dolar que genera la empresa para el pago de gastos financieros dispone de 1.11 $ para enfrentar la deuda</t>
  </si>
  <si>
    <t>Por cada dolar que genera la empresa para el pago de gastos financieros dispone de 1.00 $ para enfrentar la deuda</t>
  </si>
  <si>
    <t xml:space="preserve">La empresa ABC entre los dias de invetanrios y dias de cobro refleja 102,30 mientras que el ciclo de efectivo refleja 85,56 es decir el ciclo operativo supera al ciclo de efectivo </t>
  </si>
  <si>
    <t>La compañía ABC como son positivas las salidas de efectivos son menores que los ingresos en el año 2 con una variación de dismunución de 82,29</t>
  </si>
  <si>
    <t>La compañía ABC como son positivas las salidas de efectivos son menores que los ingresos en el año 3 tiene una variación con respecto al año anterior en un 67,48</t>
  </si>
  <si>
    <t>La compañía ABC en el ciclo de caja correspondiente al año 1 es de 85,56 lo que quiere decir que los ingresos han sido mayores que los egresos.</t>
  </si>
  <si>
    <t>La compañía ABC los ingresos han sido mayores que los egresos con una variación de disminución del 58,40 con relación al año anterior.</t>
  </si>
  <si>
    <t>La compañía ABC los ingresos han sido mayores que los egresos con una variación de disminución del 56,81 con relación al año 2.</t>
  </si>
  <si>
    <t>Las inversiones de la empresa durante el corto y largo plazo sus cifras son altas en el primer año y van disminuendo en los dos años posteriores</t>
  </si>
  <si>
    <t>Las deudas de la empresa durante el primer año tiene valores altos durante los dos años posterios baja considerablemente</t>
  </si>
  <si>
    <t>En el capital de trabajo durante el primer año comenzo siendo alto, en los dos años siguientes el capital de trabajo empezó a decrecer teniendo un muy bajo en el año 2 con $-9.227,00</t>
  </si>
  <si>
    <t>En el índice de liquidez en los tres años si las ventas se paralizan el endeudamiento de las empresas bajara considerablente, teniendo las tres curvas el pico más bajo en el año 2.</t>
  </si>
  <si>
    <t>Los gastos financieros de la compañía ABC tiene un pico muy bajo en el año 3 llegando a 1,00</t>
  </si>
  <si>
    <t>Endeudamiento en el largo plazo</t>
  </si>
  <si>
    <t xml:space="preserve">Las inversiones de endeudamiento de las tres empresas varia de acuerdo al plazo en el que deben pagar las mismas, la deuda  en el largo plazo tiene un curva muy baja, en el año 2 tiene el su pico muy bajo </t>
  </si>
  <si>
    <t>Las ventas de la empresa tiene una rotación mínima en el primer año y aumenta en los dos años posteriores este permite que las rotaciones cumplan un ciclo, la rotación de cuentas por pagar tiene su pico más bajo en el año 2 y en el año 3 aumento a 33,74</t>
  </si>
  <si>
    <t>Los días de cobro y pago de la empresa son mayores en el primer años y bajan considerablemente en los años posteriores</t>
  </si>
  <si>
    <t>El ciclo operativo de la compañía ABC en el año 2 tiene su pico más bajo sufriendo una decaida en el año 3 de 56,81.</t>
  </si>
  <si>
    <t>La rotación provoca que las inversiones de ventas que tiene la empresa durante el primer año sean menores y se vayan incrementado los valores en los dos años posteriores, teniendo su pico más alto en el año 3 de 3,56</t>
  </si>
  <si>
    <t>En el indice del ROE tiene su pico más alto en el año 1 de 43,21% y su pico más bajo en el año 3 de 4,29% y el ROI tiene su pico más alto en el año 1 de 4,49%.</t>
  </si>
  <si>
    <t>Las utilidades de la empresa nos indican que durante el primer año los valores son mayores y durante los años posteriores los valores van disminuyendo, el margen neto tiene su pico más bajo en el año 1 de 0,36%.</t>
  </si>
  <si>
    <t>Estado de situacion financiera</t>
  </si>
  <si>
    <t>ACTIVO</t>
  </si>
  <si>
    <t>PATRIMONIO</t>
  </si>
  <si>
    <t>AÑO1</t>
  </si>
  <si>
    <t>AÑO 2</t>
  </si>
  <si>
    <t>AÑO 3</t>
  </si>
  <si>
    <t>ESTADO DE RESULTADOS</t>
  </si>
  <si>
    <t>VENTAS</t>
  </si>
  <si>
    <t>COSTO DE VENTAS</t>
  </si>
  <si>
    <t>UTILIDAD BRUTA</t>
  </si>
  <si>
    <t>GASTOS OPERACIONALES</t>
  </si>
  <si>
    <t>UTILIDAD OPERACIONAL</t>
  </si>
  <si>
    <t>INGRESOS NO OPERACIONALES</t>
  </si>
  <si>
    <t>GASTOS NO OPERACIONALES(GASTO DE INTERES)</t>
  </si>
  <si>
    <t>UTILIDA ANTES DE IMPUESTO</t>
  </si>
  <si>
    <t>PROVISION DE IMPUESTO 25%</t>
  </si>
  <si>
    <t>UTILIDA NETA</t>
  </si>
  <si>
    <t>EFICIENCIA GESTION FINANCIERA</t>
  </si>
  <si>
    <t>EFICIENCIA GESTION GASTOS OPERATIVOS</t>
  </si>
  <si>
    <t>MARGEN BRUTO</t>
  </si>
  <si>
    <t>MARGEN NETO</t>
  </si>
  <si>
    <t>ROTACION DEL ACTIVO</t>
  </si>
  <si>
    <t>RENDIMIENTO SOBRE EL ACTIVO (RSA)</t>
  </si>
  <si>
    <t>MULTIPLICADOR DEL CAPITAL</t>
  </si>
  <si>
    <t>INDICE DUPONT</t>
  </si>
  <si>
    <t>RETURN ON EQUITY (ROE)</t>
  </si>
  <si>
    <t>EFCIENCIA GESTION FISCAL</t>
  </si>
  <si>
    <t>ANALISIS DEL MULTIPLICADOR DEL CAPITAL</t>
  </si>
  <si>
    <t>NIVEL DE ENDEUDAMIENTO</t>
  </si>
  <si>
    <t>APALANCAMIENTO O LEVERAGE</t>
  </si>
  <si>
    <t>UTILIDAD BRUTA / VENTAS</t>
  </si>
  <si>
    <t>UTILIDAD OPERACIONAL / UTILIDAD BRUTA</t>
  </si>
  <si>
    <t>UTILIDAD NETA / UTILIDAD ANTES DE IMPUESTOS</t>
  </si>
  <si>
    <t>UTILIDAD ANTES DE IMPUESTOS / UTILIDAD OPERACIONAL</t>
  </si>
  <si>
    <t>EG FISCAL * EG FINANCIERA * EG GASTOS OPER * MARGEN BRUTO</t>
  </si>
  <si>
    <t>UTILIDAD NETA / VENTAS</t>
  </si>
  <si>
    <t>VENTAS / ACTIVOS</t>
  </si>
  <si>
    <t>ACTIVO / PATRIMONIO</t>
  </si>
  <si>
    <t>MARGEN NETO * ROTACION DEL ACTIVO</t>
  </si>
  <si>
    <t>UTILIDAD NETA / ACTIVO</t>
  </si>
  <si>
    <t xml:space="preserve">Rendimiento sobre el Activo RSA * Multiplicador de capital </t>
  </si>
  <si>
    <t>Utilidad Neta / Patrimonio</t>
  </si>
  <si>
    <t>Pasivo / Patrimonio</t>
  </si>
  <si>
    <t>Pasivo / Activo</t>
  </si>
  <si>
    <t>CUADRO DE MANDO DE DU PONT</t>
  </si>
  <si>
    <t>Ventas</t>
  </si>
  <si>
    <t>Costo de Ventas</t>
  </si>
  <si>
    <t>Utilidad d. Impuestos</t>
  </si>
  <si>
    <t>Estado de Resultados</t>
  </si>
  <si>
    <t>o</t>
  </si>
  <si>
    <t>Gastos Operativos</t>
  </si>
  <si>
    <t>Margen Neto</t>
  </si>
  <si>
    <t>Estado de Ganancias</t>
  </si>
  <si>
    <t>y Pérdidas</t>
  </si>
  <si>
    <t>Gastos por Intereses</t>
  </si>
  <si>
    <t>Impuestos</t>
  </si>
  <si>
    <t>Rendimto. Act. Tot.</t>
  </si>
  <si>
    <t>Rotación de Activos</t>
  </si>
  <si>
    <t>Activo Corriente</t>
  </si>
  <si>
    <t>Activos Totales</t>
  </si>
  <si>
    <t>Rendimto. Capital</t>
  </si>
  <si>
    <t>Activo Fijo Neto</t>
  </si>
  <si>
    <t>Estado de Situación</t>
  </si>
  <si>
    <t>Financiera o</t>
  </si>
  <si>
    <t>Pasivo a Corto Plazo</t>
  </si>
  <si>
    <t>Pasivos Totales</t>
  </si>
  <si>
    <t>Pasivo a Largo Plazo</t>
  </si>
  <si>
    <t>T. Pvo. y Cap. = Act. T.</t>
  </si>
  <si>
    <t>Capital Contable</t>
  </si>
  <si>
    <t>Multip. Apalan. Finan.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</si>
</sst>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 &quot;$&quot;* #,##0.00_ ;_ &quot;$&quot;* \-#,##0.00_ ;_ &quot;$&quot;* &quot;-&quot;??_ ;_ @_ "/>
    <numFmt numFmtId="43" formatCode="_ * #,##0.00_ ;_ * \-#,##0.00_ ;_ * &quot;-&quot;??_ ;_ @_ "/>
    <numFmt numFmtId="164" formatCode="0.00_ ;[Red]\-0.00\ "/>
    <numFmt numFmtId="165" formatCode="0_ ;[Red]\-0\ "/>
    <numFmt numFmtId="166" formatCode="#,##0.00;[Red]#,##0.00"/>
  </numFmts>
  <fonts count="13" x14ac:knownFonts="1">
    <font>
      <sz val="10"/>
      <name val="Arial"/>
    </font>
    <font>
      <sz val="11"/>
      <color theme="1"/>
      <name val="Calibri"/>
      <family val="2"/>
      <scheme val="minor"/>
    </font>
    <font>
      <b/>
      <sz val="10"/>
      <name val="Arial"/>
      <family val="2"/>
    </font>
    <font>
      <sz val="10"/>
      <name val="Arial"/>
      <family val="2"/>
    </font>
    <font>
      <b/>
      <sz val="12"/>
      <name val="Arial"/>
      <family val="2"/>
    </font>
    <font>
      <sz val="8"/>
      <name val="Arial"/>
      <family val="2"/>
    </font>
    <font>
      <b/>
      <sz val="10"/>
      <color indexed="12"/>
      <name val="Arial"/>
      <family val="2"/>
    </font>
    <font>
      <sz val="10"/>
      <name val="Arial"/>
      <family val="2"/>
    </font>
    <font>
      <sz val="12"/>
      <name val="Times New Roman"/>
      <family val="1"/>
    </font>
    <font>
      <sz val="10"/>
      <name val="Arial"/>
    </font>
    <font>
      <b/>
      <sz val="11"/>
      <color theme="1"/>
      <name val="Calibri"/>
      <family val="2"/>
      <scheme val="minor"/>
    </font>
    <font>
      <b/>
      <sz val="28"/>
      <color theme="1"/>
      <name val="Calibri"/>
      <family val="2"/>
      <scheme val="minor"/>
    </font>
    <font>
      <b/>
      <sz val="9"/>
      <color indexed="81"/>
      <name val="Tahoma"/>
      <family val="2"/>
    </font>
  </fonts>
  <fills count="21">
    <fill>
      <patternFill patternType="none"/>
    </fill>
    <fill>
      <patternFill patternType="gray125"/>
    </fill>
    <fill>
      <patternFill patternType="solid">
        <fgColor theme="2"/>
        <bgColor indexed="64"/>
      </patternFill>
    </fill>
    <fill>
      <patternFill patternType="solid">
        <fgColor rgb="FFFFFF00"/>
        <bgColor indexed="64"/>
      </patternFill>
    </fill>
    <fill>
      <patternFill patternType="solid">
        <fgColor theme="8" tint="0.79998168889431442"/>
        <bgColor indexed="64"/>
      </patternFill>
    </fill>
    <fill>
      <patternFill patternType="solid">
        <fgColor theme="5"/>
        <bgColor indexed="64"/>
      </patternFill>
    </fill>
    <fill>
      <patternFill patternType="solid">
        <fgColor theme="7" tint="0.79998168889431442"/>
        <bgColor indexed="64"/>
      </patternFill>
    </fill>
    <fill>
      <patternFill patternType="solid">
        <fgColor indexed="42"/>
        <bgColor indexed="64"/>
      </patternFill>
    </fill>
    <fill>
      <patternFill patternType="solid">
        <fgColor indexed="22"/>
        <bgColor indexed="64"/>
      </patternFill>
    </fill>
    <fill>
      <patternFill patternType="solid">
        <fgColor indexed="46"/>
        <bgColor indexed="64"/>
      </patternFill>
    </fill>
    <fill>
      <patternFill patternType="solid">
        <fgColor indexed="43"/>
        <bgColor indexed="64"/>
      </patternFill>
    </fill>
    <fill>
      <patternFill patternType="solid">
        <fgColor indexed="47"/>
        <bgColor indexed="64"/>
      </patternFill>
    </fill>
    <fill>
      <patternFill patternType="solid">
        <fgColor indexed="51"/>
        <bgColor indexed="64"/>
      </patternFill>
    </fill>
    <fill>
      <patternFill patternType="solid">
        <fgColor indexed="50"/>
        <bgColor indexed="64"/>
      </patternFill>
    </fill>
    <fill>
      <patternFill patternType="solid">
        <fgColor theme="3" tint="0.59999389629810485"/>
        <bgColor indexed="64"/>
      </patternFill>
    </fill>
    <fill>
      <patternFill patternType="solid">
        <fgColor theme="9" tint="-0.249977111117893"/>
        <bgColor indexed="64"/>
      </patternFill>
    </fill>
    <fill>
      <patternFill patternType="solid">
        <fgColor theme="9" tint="0.59999389629810485"/>
        <bgColor indexed="64"/>
      </patternFill>
    </fill>
    <fill>
      <patternFill patternType="solid">
        <fgColor theme="6" tint="-0.249977111117893"/>
        <bgColor indexed="64"/>
      </patternFill>
    </fill>
    <fill>
      <patternFill patternType="solid">
        <fgColor theme="6" tint="0.59999389629810485"/>
        <bgColor indexed="64"/>
      </patternFill>
    </fill>
    <fill>
      <patternFill patternType="solid">
        <fgColor theme="0" tint="-0.499984740745262"/>
        <bgColor indexed="64"/>
      </patternFill>
    </fill>
    <fill>
      <patternFill patternType="solid">
        <fgColor theme="0" tint="-0.14999847407452621"/>
        <bgColor indexed="64"/>
      </patternFill>
    </fill>
  </fills>
  <borders count="1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9">
    <xf numFmtId="0" fontId="0" fillId="0" borderId="0"/>
    <xf numFmtId="43" fontId="3" fillId="0" borderId="0" applyFont="0" applyFill="0" applyBorder="0" applyAlignment="0" applyProtection="0"/>
    <xf numFmtId="9" fontId="3" fillId="0" borderId="0" applyFont="0" applyFill="0" applyBorder="0" applyAlignment="0" applyProtection="0"/>
    <xf numFmtId="44" fontId="3" fillId="0" borderId="0" applyFont="0" applyFill="0" applyBorder="0" applyAlignment="0" applyProtection="0"/>
    <xf numFmtId="43" fontId="7" fillId="0" borderId="0" applyFont="0" applyFill="0" applyBorder="0" applyAlignment="0" applyProtection="0"/>
    <xf numFmtId="0" fontId="3" fillId="0" borderId="0"/>
    <xf numFmtId="43" fontId="9" fillId="0" borderId="0" applyFont="0" applyFill="0" applyBorder="0" applyAlignment="0" applyProtection="0"/>
    <xf numFmtId="0" fontId="1" fillId="0" borderId="0"/>
    <xf numFmtId="9" fontId="1" fillId="0" borderId="0" applyFont="0" applyFill="0" applyBorder="0" applyAlignment="0" applyProtection="0"/>
  </cellStyleXfs>
  <cellXfs count="158">
    <xf numFmtId="0" fontId="0" fillId="0" borderId="0" xfId="0"/>
    <xf numFmtId="0" fontId="0" fillId="0" borderId="2" xfId="0" applyBorder="1"/>
    <xf numFmtId="43" fontId="0" fillId="0" borderId="2" xfId="1" applyFont="1" applyBorder="1"/>
    <xf numFmtId="0" fontId="3" fillId="0" borderId="2" xfId="0" applyFont="1" applyBorder="1"/>
    <xf numFmtId="0" fontId="3" fillId="0" borderId="0" xfId="0" applyFont="1"/>
    <xf numFmtId="44" fontId="0" fillId="0" borderId="2" xfId="3" applyFont="1" applyBorder="1"/>
    <xf numFmtId="0" fontId="2" fillId="0" borderId="0" xfId="0" applyFont="1"/>
    <xf numFmtId="0" fontId="3" fillId="0" borderId="2" xfId="0" applyFont="1" applyBorder="1" applyAlignment="1">
      <alignment wrapText="1"/>
    </xf>
    <xf numFmtId="9" fontId="0" fillId="0" borderId="2" xfId="2" applyFont="1" applyBorder="1"/>
    <xf numFmtId="0" fontId="3" fillId="0" borderId="2" xfId="0" applyFont="1" applyBorder="1" applyAlignment="1">
      <alignment vertical="center" wrapText="1"/>
    </xf>
    <xf numFmtId="43" fontId="0" fillId="0" borderId="2" xfId="1" applyFont="1" applyBorder="1" applyAlignment="1">
      <alignment vertical="center"/>
    </xf>
    <xf numFmtId="0" fontId="3" fillId="0" borderId="2" xfId="0" applyFont="1" applyBorder="1" applyAlignment="1">
      <alignment vertical="center"/>
    </xf>
    <xf numFmtId="43" fontId="0" fillId="0" borderId="2" xfId="0" applyNumberFormat="1" applyBorder="1" applyAlignment="1">
      <alignment vertical="center"/>
    </xf>
    <xf numFmtId="2" fontId="0" fillId="0" borderId="2" xfId="0" applyNumberFormat="1" applyBorder="1"/>
    <xf numFmtId="10" fontId="0" fillId="0" borderId="2" xfId="2" applyNumberFormat="1" applyFont="1" applyBorder="1"/>
    <xf numFmtId="0" fontId="2" fillId="2" borderId="2" xfId="0" applyFont="1" applyFill="1" applyBorder="1" applyAlignment="1">
      <alignment horizontal="center" vertical="center"/>
    </xf>
    <xf numFmtId="0" fontId="2" fillId="3" borderId="0" xfId="0" applyFont="1" applyFill="1"/>
    <xf numFmtId="0" fontId="2" fillId="2" borderId="3" xfId="0" applyFont="1" applyFill="1" applyBorder="1" applyAlignment="1">
      <alignment horizontal="center" vertical="center"/>
    </xf>
    <xf numFmtId="0" fontId="0" fillId="4" borderId="2" xfId="0" applyFill="1" applyBorder="1"/>
    <xf numFmtId="0" fontId="3" fillId="4" borderId="2" xfId="0" applyFont="1" applyFill="1" applyBorder="1"/>
    <xf numFmtId="0" fontId="4" fillId="5" borderId="0" xfId="0" applyFont="1" applyFill="1"/>
    <xf numFmtId="0" fontId="0" fillId="5" borderId="0" xfId="0" applyFill="1"/>
    <xf numFmtId="0" fontId="2" fillId="6" borderId="0" xfId="0" applyFont="1" applyFill="1"/>
    <xf numFmtId="0" fontId="0" fillId="6" borderId="0" xfId="0" applyFill="1"/>
    <xf numFmtId="0" fontId="2" fillId="5" borderId="0" xfId="0" applyFont="1" applyFill="1"/>
    <xf numFmtId="164" fontId="0" fillId="7" borderId="6" xfId="0" applyNumberFormat="1" applyFill="1" applyBorder="1"/>
    <xf numFmtId="164" fontId="0" fillId="7" borderId="8" xfId="0" applyNumberFormat="1" applyFill="1" applyBorder="1"/>
    <xf numFmtId="164" fontId="0" fillId="7" borderId="10" xfId="0" applyNumberFormat="1" applyFill="1" applyBorder="1"/>
    <xf numFmtId="164" fontId="0" fillId="0" borderId="0" xfId="0" applyNumberFormat="1"/>
    <xf numFmtId="164" fontId="0" fillId="0" borderId="11" xfId="0" applyNumberFormat="1" applyBorder="1"/>
    <xf numFmtId="164" fontId="0" fillId="0" borderId="3" xfId="0" applyNumberFormat="1" applyBorder="1"/>
    <xf numFmtId="164" fontId="0" fillId="0" borderId="2" xfId="0" applyNumberFormat="1" applyBorder="1"/>
    <xf numFmtId="164" fontId="2" fillId="8" borderId="12" xfId="0" applyNumberFormat="1" applyFont="1" applyFill="1" applyBorder="1" applyAlignment="1">
      <alignment horizontal="center"/>
    </xf>
    <xf numFmtId="165" fontId="2" fillId="8" borderId="9" xfId="0" applyNumberFormat="1" applyFont="1" applyFill="1" applyBorder="1" applyAlignment="1">
      <alignment horizontal="center"/>
    </xf>
    <xf numFmtId="165" fontId="2" fillId="8" borderId="11" xfId="0" applyNumberFormat="1" applyFont="1" applyFill="1" applyBorder="1" applyAlignment="1">
      <alignment horizontal="center"/>
    </xf>
    <xf numFmtId="164" fontId="2" fillId="8" borderId="2" xfId="0" applyNumberFormat="1" applyFont="1" applyFill="1" applyBorder="1" applyAlignment="1">
      <alignment horizontal="center"/>
    </xf>
    <xf numFmtId="164" fontId="2" fillId="9" borderId="2" xfId="0" applyNumberFormat="1" applyFont="1" applyFill="1" applyBorder="1"/>
    <xf numFmtId="164" fontId="2" fillId="9" borderId="2" xfId="0" applyNumberFormat="1" applyFont="1" applyFill="1" applyBorder="1" applyAlignment="1">
      <alignment horizontal="center"/>
    </xf>
    <xf numFmtId="164" fontId="2" fillId="9" borderId="12" xfId="0" applyNumberFormat="1" applyFont="1" applyFill="1" applyBorder="1" applyAlignment="1">
      <alignment horizontal="center"/>
    </xf>
    <xf numFmtId="164" fontId="0" fillId="9" borderId="2" xfId="0" applyNumberFormat="1" applyFill="1" applyBorder="1"/>
    <xf numFmtId="166" fontId="0" fillId="0" borderId="2" xfId="4" applyNumberFormat="1" applyFont="1" applyBorder="1"/>
    <xf numFmtId="166" fontId="0" fillId="0" borderId="12" xfId="4" applyNumberFormat="1" applyFont="1" applyBorder="1"/>
    <xf numFmtId="164" fontId="2" fillId="10" borderId="2" xfId="0" applyNumberFormat="1" applyFont="1" applyFill="1" applyBorder="1"/>
    <xf numFmtId="166" fontId="2" fillId="10" borderId="2" xfId="4" applyNumberFormat="1" applyFont="1" applyFill="1" applyBorder="1"/>
    <xf numFmtId="164" fontId="3" fillId="0" borderId="2" xfId="0" applyNumberFormat="1" applyFont="1" applyBorder="1"/>
    <xf numFmtId="166" fontId="3" fillId="0" borderId="2" xfId="4" applyNumberFormat="1" applyFont="1" applyFill="1" applyBorder="1"/>
    <xf numFmtId="166" fontId="3" fillId="0" borderId="12" xfId="4" applyNumberFormat="1" applyFont="1" applyFill="1" applyBorder="1"/>
    <xf numFmtId="164" fontId="2" fillId="11" borderId="2" xfId="0" applyNumberFormat="1" applyFont="1" applyFill="1" applyBorder="1"/>
    <xf numFmtId="166" fontId="2" fillId="11" borderId="2" xfId="4" applyNumberFormat="1" applyFont="1" applyFill="1" applyBorder="1"/>
    <xf numFmtId="166" fontId="0" fillId="9" borderId="2" xfId="4" applyNumberFormat="1" applyFont="1" applyFill="1" applyBorder="1"/>
    <xf numFmtId="166" fontId="0" fillId="9" borderId="12" xfId="4" applyNumberFormat="1" applyFont="1" applyFill="1" applyBorder="1"/>
    <xf numFmtId="164" fontId="6" fillId="12" borderId="2" xfId="0" applyNumberFormat="1" applyFont="1" applyFill="1" applyBorder="1"/>
    <xf numFmtId="166" fontId="6" fillId="12" borderId="2" xfId="4" applyNumberFormat="1" applyFont="1" applyFill="1" applyBorder="1"/>
    <xf numFmtId="165" fontId="2" fillId="8" borderId="2" xfId="0" applyNumberFormat="1" applyFont="1" applyFill="1" applyBorder="1" applyAlignment="1">
      <alignment horizontal="center"/>
    </xf>
    <xf numFmtId="164" fontId="2" fillId="0" borderId="2" xfId="0" applyNumberFormat="1" applyFont="1" applyBorder="1"/>
    <xf numFmtId="166" fontId="2" fillId="0" borderId="2" xfId="4" applyNumberFormat="1" applyFont="1" applyBorder="1"/>
    <xf numFmtId="164" fontId="6" fillId="7" borderId="2" xfId="0" applyNumberFormat="1" applyFont="1" applyFill="1" applyBorder="1"/>
    <xf numFmtId="166" fontId="6" fillId="7" borderId="2" xfId="4" applyNumberFormat="1" applyFont="1" applyFill="1" applyBorder="1"/>
    <xf numFmtId="166" fontId="3" fillId="0" borderId="2" xfId="4" applyNumberFormat="1" applyFont="1" applyBorder="1"/>
    <xf numFmtId="164" fontId="6" fillId="13" borderId="2" xfId="0" applyNumberFormat="1" applyFont="1" applyFill="1" applyBorder="1"/>
    <xf numFmtId="166" fontId="6" fillId="13" borderId="2" xfId="4" applyNumberFormat="1" applyFont="1" applyFill="1" applyBorder="1"/>
    <xf numFmtId="0" fontId="3" fillId="0" borderId="2" xfId="0" applyFont="1" applyBorder="1" applyAlignment="1">
      <alignment horizontal="center" wrapText="1"/>
    </xf>
    <xf numFmtId="0" fontId="0" fillId="0" borderId="2" xfId="0" applyBorder="1" applyAlignment="1">
      <alignment horizontal="center" wrapText="1"/>
    </xf>
    <xf numFmtId="0" fontId="3" fillId="0" borderId="2" xfId="0" applyFont="1" applyBorder="1" applyAlignment="1">
      <alignment horizontal="center" vertical="top" wrapText="1"/>
    </xf>
    <xf numFmtId="0" fontId="0" fillId="0" borderId="2" xfId="0" applyBorder="1" applyAlignment="1">
      <alignment horizontal="center" vertical="top" wrapText="1"/>
    </xf>
    <xf numFmtId="0" fontId="0" fillId="0" borderId="2" xfId="0" applyBorder="1" applyAlignment="1">
      <alignment horizontal="center"/>
    </xf>
    <xf numFmtId="0" fontId="2" fillId="0" borderId="2" xfId="0" applyFont="1" applyBorder="1"/>
    <xf numFmtId="0" fontId="2" fillId="3" borderId="2" xfId="0" applyFont="1" applyFill="1" applyBorder="1"/>
    <xf numFmtId="0" fontId="2" fillId="0" borderId="3" xfId="0" applyFont="1" applyBorder="1"/>
    <xf numFmtId="0" fontId="2" fillId="0" borderId="2" xfId="0" applyFont="1" applyBorder="1" applyAlignment="1">
      <alignment horizontal="center"/>
    </xf>
    <xf numFmtId="10" fontId="0" fillId="0" borderId="2" xfId="2" applyNumberFormat="1" applyFont="1" applyBorder="1" applyAlignment="1">
      <alignment horizontal="center"/>
    </xf>
    <xf numFmtId="10" fontId="2" fillId="0" borderId="2" xfId="2" applyNumberFormat="1" applyFont="1" applyBorder="1" applyAlignment="1">
      <alignment horizontal="center"/>
    </xf>
    <xf numFmtId="2" fontId="2" fillId="0" borderId="2" xfId="0" applyNumberFormat="1" applyFont="1" applyBorder="1" applyAlignment="1">
      <alignment horizontal="center"/>
    </xf>
    <xf numFmtId="10" fontId="2" fillId="3" borderId="2" xfId="2" applyNumberFormat="1" applyFont="1" applyFill="1" applyBorder="1" applyAlignment="1">
      <alignment horizontal="center"/>
    </xf>
    <xf numFmtId="0" fontId="2" fillId="0" borderId="0" xfId="0" applyFont="1" applyAlignment="1">
      <alignment horizontal="center"/>
    </xf>
    <xf numFmtId="2" fontId="0" fillId="0" borderId="2" xfId="0" applyNumberFormat="1" applyBorder="1" applyAlignment="1">
      <alignment horizontal="center"/>
    </xf>
    <xf numFmtId="0" fontId="8" fillId="0" borderId="0" xfId="0" applyFont="1"/>
    <xf numFmtId="0" fontId="8" fillId="0" borderId="0" xfId="0" applyFont="1" applyAlignment="1">
      <alignment horizontal="left"/>
    </xf>
    <xf numFmtId="0" fontId="8" fillId="0" borderId="0" xfId="0" applyFont="1" applyAlignment="1">
      <alignment horizontal="left" wrapText="1"/>
    </xf>
    <xf numFmtId="0" fontId="8" fillId="0" borderId="0" xfId="0" applyFont="1" applyAlignment="1">
      <alignment horizontal="left" vertical="center" wrapText="1"/>
    </xf>
    <xf numFmtId="166" fontId="0" fillId="0" borderId="2" xfId="6" applyNumberFormat="1" applyFont="1" applyBorder="1"/>
    <xf numFmtId="166" fontId="0" fillId="0" borderId="12" xfId="6" applyNumberFormat="1" applyFont="1" applyBorder="1"/>
    <xf numFmtId="166" fontId="2" fillId="10" borderId="2" xfId="6" applyNumberFormat="1" applyFont="1" applyFill="1" applyBorder="1"/>
    <xf numFmtId="166" fontId="3" fillId="0" borderId="2" xfId="6" applyNumberFormat="1" applyFont="1" applyFill="1" applyBorder="1"/>
    <xf numFmtId="166" fontId="3" fillId="0" borderId="12" xfId="6" applyNumberFormat="1" applyFont="1" applyFill="1" applyBorder="1"/>
    <xf numFmtId="166" fontId="2" fillId="11" borderId="2" xfId="6" applyNumberFormat="1" applyFont="1" applyFill="1" applyBorder="1"/>
    <xf numFmtId="166" fontId="0" fillId="9" borderId="2" xfId="6" applyNumberFormat="1" applyFont="1" applyFill="1" applyBorder="1"/>
    <xf numFmtId="166" fontId="0" fillId="9" borderId="12" xfId="6" applyNumberFormat="1" applyFont="1" applyFill="1" applyBorder="1"/>
    <xf numFmtId="166" fontId="6" fillId="12" borderId="2" xfId="6" applyNumberFormat="1" applyFont="1" applyFill="1" applyBorder="1"/>
    <xf numFmtId="166" fontId="2" fillId="0" borderId="2" xfId="6" applyNumberFormat="1" applyFont="1" applyBorder="1"/>
    <xf numFmtId="166" fontId="6" fillId="7" borderId="2" xfId="6" applyNumberFormat="1" applyFont="1" applyFill="1" applyBorder="1"/>
    <xf numFmtId="166" fontId="3" fillId="0" borderId="2" xfId="6" applyNumberFormat="1" applyFont="1" applyBorder="1"/>
    <xf numFmtId="166" fontId="6" fillId="13" borderId="2" xfId="6" applyNumberFormat="1" applyFont="1" applyFill="1" applyBorder="1"/>
    <xf numFmtId="10" fontId="0" fillId="0" borderId="2" xfId="2" applyNumberFormat="1" applyFont="1" applyFill="1" applyBorder="1" applyAlignment="1">
      <alignment horizontal="center"/>
    </xf>
    <xf numFmtId="10" fontId="2" fillId="0" borderId="2" xfId="2" applyNumberFormat="1" applyFont="1" applyFill="1" applyBorder="1" applyAlignment="1">
      <alignment horizontal="center"/>
    </xf>
    <xf numFmtId="0" fontId="11" fillId="0" borderId="0" xfId="7" applyFont="1" applyAlignment="1">
      <alignment horizontal="centerContinuous"/>
    </xf>
    <xf numFmtId="0" fontId="1" fillId="0" borderId="0" xfId="7"/>
    <xf numFmtId="0" fontId="1" fillId="14" borderId="4" xfId="7" applyFill="1" applyBorder="1"/>
    <xf numFmtId="0" fontId="1" fillId="14" borderId="5" xfId="7" applyFill="1" applyBorder="1"/>
    <xf numFmtId="0" fontId="1" fillId="14" borderId="6" xfId="7" applyFill="1" applyBorder="1"/>
    <xf numFmtId="0" fontId="1" fillId="14" borderId="7" xfId="7" applyFill="1" applyBorder="1"/>
    <xf numFmtId="0" fontId="10" fillId="4" borderId="0" xfId="7" applyFont="1" applyFill="1" applyAlignment="1">
      <alignment horizontal="center"/>
    </xf>
    <xf numFmtId="0" fontId="1" fillId="14" borderId="8" xfId="7" applyFill="1" applyBorder="1"/>
    <xf numFmtId="4" fontId="1" fillId="4" borderId="0" xfId="7" applyNumberFormat="1" applyFill="1" applyAlignment="1">
      <alignment horizontal="center"/>
    </xf>
    <xf numFmtId="0" fontId="1" fillId="14" borderId="9" xfId="7" applyFill="1" applyBorder="1"/>
    <xf numFmtId="0" fontId="1" fillId="14" borderId="1" xfId="7" applyFill="1" applyBorder="1" applyAlignment="1">
      <alignment horizontal="center"/>
    </xf>
    <xf numFmtId="0" fontId="1" fillId="14" borderId="10" xfId="7" applyFill="1" applyBorder="1"/>
    <xf numFmtId="0" fontId="1" fillId="0" borderId="0" xfId="7" applyAlignment="1">
      <alignment horizontal="center"/>
    </xf>
    <xf numFmtId="0" fontId="10" fillId="0" borderId="15" xfId="7" applyFont="1" applyBorder="1" applyAlignment="1">
      <alignment horizontal="center"/>
    </xf>
    <xf numFmtId="0" fontId="10" fillId="0" borderId="3" xfId="7" applyFont="1" applyBorder="1" applyAlignment="1">
      <alignment horizontal="center"/>
    </xf>
    <xf numFmtId="10" fontId="0" fillId="4" borderId="0" xfId="8" applyNumberFormat="1" applyFont="1" applyFill="1" applyBorder="1" applyAlignment="1">
      <alignment horizontal="center"/>
    </xf>
    <xf numFmtId="0" fontId="10" fillId="0" borderId="11" xfId="7" applyFont="1" applyBorder="1" applyAlignment="1">
      <alignment horizontal="center"/>
    </xf>
    <xf numFmtId="0" fontId="1" fillId="15" borderId="4" xfId="7" applyFill="1" applyBorder="1"/>
    <xf numFmtId="0" fontId="1" fillId="15" borderId="5" xfId="7" applyFill="1" applyBorder="1"/>
    <xf numFmtId="0" fontId="1" fillId="15" borderId="6" xfId="7" applyFill="1" applyBorder="1"/>
    <xf numFmtId="0" fontId="1" fillId="15" borderId="7" xfId="7" applyFill="1" applyBorder="1"/>
    <xf numFmtId="0" fontId="10" fillId="16" borderId="0" xfId="7" applyFont="1" applyFill="1" applyAlignment="1">
      <alignment horizontal="center"/>
    </xf>
    <xf numFmtId="0" fontId="1" fillId="15" borderId="8" xfId="7" applyFill="1" applyBorder="1"/>
    <xf numFmtId="10" fontId="0" fillId="16" borderId="0" xfId="8" applyNumberFormat="1" applyFont="1" applyFill="1" applyBorder="1" applyAlignment="1">
      <alignment horizontal="center"/>
    </xf>
    <xf numFmtId="0" fontId="1" fillId="15" borderId="9" xfId="7" applyFill="1" applyBorder="1"/>
    <xf numFmtId="0" fontId="1" fillId="15" borderId="1" xfId="7" applyFill="1" applyBorder="1" applyAlignment="1">
      <alignment horizontal="center"/>
    </xf>
    <xf numFmtId="0" fontId="1" fillId="15" borderId="10" xfId="7" applyFill="1" applyBorder="1"/>
    <xf numFmtId="0" fontId="1" fillId="17" borderId="4" xfId="7" applyFill="1" applyBorder="1"/>
    <xf numFmtId="0" fontId="1" fillId="17" borderId="5" xfId="7" applyFill="1" applyBorder="1"/>
    <xf numFmtId="0" fontId="1" fillId="17" borderId="6" xfId="7" applyFill="1" applyBorder="1"/>
    <xf numFmtId="0" fontId="1" fillId="17" borderId="7" xfId="7" applyFill="1" applyBorder="1"/>
    <xf numFmtId="0" fontId="10" fillId="18" borderId="0" xfId="7" applyFont="1" applyFill="1" applyAlignment="1">
      <alignment horizontal="center"/>
    </xf>
    <xf numFmtId="0" fontId="1" fillId="17" borderId="8" xfId="7" applyFill="1" applyBorder="1"/>
    <xf numFmtId="4" fontId="1" fillId="18" borderId="0" xfId="7" applyNumberFormat="1" applyFill="1" applyAlignment="1">
      <alignment horizontal="center"/>
    </xf>
    <xf numFmtId="0" fontId="1" fillId="17" borderId="9" xfId="7" applyFill="1" applyBorder="1"/>
    <xf numFmtId="0" fontId="1" fillId="17" borderId="1" xfId="7" applyFill="1" applyBorder="1" applyAlignment="1">
      <alignment horizontal="center"/>
    </xf>
    <xf numFmtId="0" fontId="1" fillId="17" borderId="10" xfId="7" applyFill="1" applyBorder="1"/>
    <xf numFmtId="0" fontId="1" fillId="19" borderId="4" xfId="7" applyFill="1" applyBorder="1"/>
    <xf numFmtId="0" fontId="1" fillId="19" borderId="5" xfId="7" applyFill="1" applyBorder="1"/>
    <xf numFmtId="0" fontId="1" fillId="19" borderId="6" xfId="7" applyFill="1" applyBorder="1"/>
    <xf numFmtId="0" fontId="1" fillId="19" borderId="7" xfId="7" applyFill="1" applyBorder="1"/>
    <xf numFmtId="0" fontId="10" fillId="20" borderId="0" xfId="7" applyFont="1" applyFill="1" applyAlignment="1">
      <alignment horizontal="center"/>
    </xf>
    <xf numFmtId="0" fontId="1" fillId="19" borderId="8" xfId="7" applyFill="1" applyBorder="1"/>
    <xf numFmtId="10" fontId="0" fillId="20" borderId="0" xfId="8" applyNumberFormat="1" applyFont="1" applyFill="1" applyBorder="1" applyAlignment="1">
      <alignment horizontal="center"/>
    </xf>
    <xf numFmtId="0" fontId="1" fillId="19" borderId="9" xfId="7" applyFill="1" applyBorder="1"/>
    <xf numFmtId="0" fontId="1" fillId="19" borderId="1" xfId="7" applyFill="1" applyBorder="1" applyAlignment="1">
      <alignment horizontal="center"/>
    </xf>
    <xf numFmtId="0" fontId="1" fillId="19" borderId="10" xfId="7" applyFill="1" applyBorder="1"/>
    <xf numFmtId="4" fontId="1" fillId="16" borderId="0" xfId="7" applyNumberFormat="1" applyFill="1" applyAlignment="1">
      <alignment horizontal="center"/>
    </xf>
    <xf numFmtId="164" fontId="6" fillId="7" borderId="4" xfId="0" applyNumberFormat="1" applyFont="1" applyFill="1" applyBorder="1" applyAlignment="1">
      <alignment horizontal="center"/>
    </xf>
    <xf numFmtId="164" fontId="6" fillId="7" borderId="5" xfId="0" applyNumberFormat="1" applyFont="1" applyFill="1" applyBorder="1" applyAlignment="1">
      <alignment horizontal="center"/>
    </xf>
    <xf numFmtId="164" fontId="6" fillId="7" borderId="7" xfId="0" applyNumberFormat="1" applyFont="1" applyFill="1" applyBorder="1" applyAlignment="1">
      <alignment horizontal="center"/>
    </xf>
    <xf numFmtId="164" fontId="6" fillId="7" borderId="0" xfId="0" applyNumberFormat="1" applyFont="1" applyFill="1" applyAlignment="1">
      <alignment horizontal="center"/>
    </xf>
    <xf numFmtId="164" fontId="6" fillId="7" borderId="9" xfId="0" applyNumberFormat="1" applyFont="1" applyFill="1" applyBorder="1" applyAlignment="1">
      <alignment horizontal="center"/>
    </xf>
    <xf numFmtId="164" fontId="2" fillId="8" borderId="12" xfId="0" applyNumberFormat="1" applyFont="1" applyFill="1" applyBorder="1" applyAlignment="1">
      <alignment horizontal="center"/>
    </xf>
    <xf numFmtId="164" fontId="2" fillId="8" borderId="13" xfId="0" applyNumberFormat="1" applyFont="1" applyFill="1" applyBorder="1" applyAlignment="1">
      <alignment horizontal="center"/>
    </xf>
    <xf numFmtId="164" fontId="2" fillId="8" borderId="14" xfId="0" applyNumberFormat="1" applyFont="1" applyFill="1" applyBorder="1" applyAlignment="1">
      <alignment horizontal="center"/>
    </xf>
    <xf numFmtId="164" fontId="6" fillId="7" borderId="6" xfId="0" applyNumberFormat="1" applyFont="1" applyFill="1" applyBorder="1" applyAlignment="1">
      <alignment horizontal="center"/>
    </xf>
    <xf numFmtId="164" fontId="6" fillId="7" borderId="8" xfId="0" applyNumberFormat="1" applyFont="1" applyFill="1" applyBorder="1" applyAlignment="1">
      <alignment horizontal="center"/>
    </xf>
    <xf numFmtId="164" fontId="6" fillId="7" borderId="1" xfId="0" applyNumberFormat="1" applyFont="1" applyFill="1" applyBorder="1" applyAlignment="1">
      <alignment horizontal="center"/>
    </xf>
    <xf numFmtId="164" fontId="6" fillId="7" borderId="10" xfId="0" applyNumberFormat="1" applyFont="1" applyFill="1" applyBorder="1" applyAlignment="1">
      <alignment horizontal="center"/>
    </xf>
    <xf numFmtId="0" fontId="0" fillId="0" borderId="2" xfId="0" applyBorder="1" applyAlignment="1">
      <alignment horizontal="center" vertical="center"/>
    </xf>
    <xf numFmtId="0" fontId="0" fillId="0" borderId="2" xfId="0" applyBorder="1" applyAlignment="1">
      <alignment horizontal="center"/>
    </xf>
    <xf numFmtId="0" fontId="2" fillId="0" borderId="2" xfId="0" applyFont="1" applyBorder="1" applyAlignment="1">
      <alignment horizontal="center"/>
    </xf>
  </cellXfs>
  <cellStyles count="9">
    <cellStyle name="Millares" xfId="1" builtinId="3"/>
    <cellStyle name="Millares 2" xfId="4" xr:uid="{00000000-0005-0000-0000-000001000000}"/>
    <cellStyle name="Millares 3" xfId="6" xr:uid="{F3DB774C-B0D7-4503-98A3-97E2BA7DD49D}"/>
    <cellStyle name="Moneda 2" xfId="3" xr:uid="{00000000-0005-0000-0000-000002000000}"/>
    <cellStyle name="Normal" xfId="0" builtinId="0"/>
    <cellStyle name="Normal 2" xfId="5" xr:uid="{2E4BDFB3-9149-4B46-8843-2B4080C8E862}"/>
    <cellStyle name="Normal 3" xfId="7" xr:uid="{76F80D85-6CD9-4729-971D-A7A8791D7D74}"/>
    <cellStyle name="Porcentaje" xfId="2" builtinId="5"/>
    <cellStyle name="Porcentaje 2" xfId="8" xr:uid="{CD85A514-9B11-4D0F-86C9-9555CA362C9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s-EC"/>
              <a:t>CAPITAL DE TRABAJO</a:t>
            </a:r>
          </a:p>
        </c:rich>
      </c:tx>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s-EC"/>
        </a:p>
      </c:txPr>
    </c:title>
    <c:autoTitleDeleted val="0"/>
    <c:plotArea>
      <c:layout/>
      <c:lineChart>
        <c:grouping val="standard"/>
        <c:varyColors val="0"/>
        <c:ser>
          <c:idx val="0"/>
          <c:order val="0"/>
          <c:spPr>
            <a:ln w="34925" cap="rnd">
              <a:solidFill>
                <a:schemeClr val="accent1"/>
              </a:solidFill>
              <a:round/>
            </a:ln>
            <a:effectLst>
              <a:outerShdw blurRad="57150" dist="19050" dir="5400000" algn="ctr" rotWithShape="0">
                <a:srgbClr val="000000">
                  <a:alpha val="63000"/>
                </a:srgbClr>
              </a:outerShdw>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s-EC"/>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strRef>
              <c:f>('Ind. Financieros'!$D$7,'Ind. Financieros'!$E$7,'Ind. Financieros'!$F$7)</c:f>
              <c:strCache>
                <c:ptCount val="3"/>
                <c:pt idx="0">
                  <c:v>Año 1</c:v>
                </c:pt>
                <c:pt idx="1">
                  <c:v>Año 2</c:v>
                </c:pt>
                <c:pt idx="2">
                  <c:v>Año 3</c:v>
                </c:pt>
              </c:strCache>
            </c:strRef>
          </c:cat>
          <c:val>
            <c:numRef>
              <c:f>('Ind. Financieros'!$D$11,'Ind. Financieros'!$E$11,'Ind. Financieros'!$F$11)</c:f>
              <c:numCache>
                <c:formatCode>_("$"* #,##0.00_);_("$"* \(#,##0.00\);_("$"* "-"??_);_(@_)</c:formatCode>
                <c:ptCount val="3"/>
                <c:pt idx="0">
                  <c:v>12352</c:v>
                </c:pt>
                <c:pt idx="1">
                  <c:v>-9227</c:v>
                </c:pt>
                <c:pt idx="2">
                  <c:v>-7124</c:v>
                </c:pt>
              </c:numCache>
            </c:numRef>
          </c:val>
          <c:smooth val="0"/>
          <c:extLst>
            <c:ext xmlns:c16="http://schemas.microsoft.com/office/drawing/2014/chart" uri="{C3380CC4-5D6E-409C-BE32-E72D297353CC}">
              <c16:uniqueId val="{00000000-8E7F-447A-B6F3-FFCD3D7F8EC6}"/>
            </c:ext>
          </c:extLst>
        </c:ser>
        <c:dLbls>
          <c:dLblPos val="t"/>
          <c:showLegendKey val="0"/>
          <c:showVal val="1"/>
          <c:showCatName val="0"/>
          <c:showSerName val="0"/>
          <c:showPercent val="0"/>
          <c:showBubbleSize val="0"/>
        </c:dLbls>
        <c:smooth val="0"/>
        <c:axId val="580410047"/>
        <c:axId val="681026655"/>
      </c:lineChart>
      <c:catAx>
        <c:axId val="580410047"/>
        <c:scaling>
          <c:orientation val="minMax"/>
        </c:scaling>
        <c:delete val="0"/>
        <c:axPos val="b"/>
        <c:numFmt formatCode="General" sourceLinked="1"/>
        <c:majorTickMark val="none"/>
        <c:minorTickMark val="none"/>
        <c:tickLblPos val="nextTo"/>
        <c:spPr>
          <a:noFill/>
          <a:ln w="9525" cap="flat" cmpd="sng" algn="ctr">
            <a:solidFill>
              <a:schemeClr val="lt1">
                <a:lumMod val="95000"/>
                <a:alpha val="10000"/>
              </a:schemeClr>
            </a:solidFill>
            <a:round/>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s-EC"/>
          </a:p>
        </c:txPr>
        <c:crossAx val="681026655"/>
        <c:crosses val="autoZero"/>
        <c:auto val="1"/>
        <c:lblAlgn val="ctr"/>
        <c:lblOffset val="100"/>
        <c:noMultiLvlLbl val="0"/>
      </c:catAx>
      <c:valAx>
        <c:axId val="681026655"/>
        <c:scaling>
          <c:orientation val="minMax"/>
        </c:scaling>
        <c:delete val="0"/>
        <c:axPos val="l"/>
        <c:majorGridlines>
          <c:spPr>
            <a:ln w="9525" cap="flat" cmpd="sng" algn="ctr">
              <a:solidFill>
                <a:schemeClr val="lt1">
                  <a:lumMod val="95000"/>
                  <a:alpha val="10000"/>
                </a:schemeClr>
              </a:solidFill>
              <a:round/>
            </a:ln>
            <a:effectLst/>
          </c:spPr>
        </c:majorGridlines>
        <c:numFmt formatCode="_(&quot;$&quot;* #,##0.00_);_(&quot;$&quot;* \(#,##0.00\);_(&quot;$&quot;*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s-EC"/>
          </a:p>
        </c:txPr>
        <c:crossAx val="580410047"/>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s-EC"/>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s-EC"/>
              <a:t>INDICE DE RENTABILIDAD</a:t>
            </a:r>
          </a:p>
        </c:rich>
      </c:tx>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s-EC"/>
        </a:p>
      </c:txPr>
    </c:title>
    <c:autoTitleDeleted val="0"/>
    <c:plotArea>
      <c:layout/>
      <c:lineChart>
        <c:grouping val="standard"/>
        <c:varyColors val="0"/>
        <c:ser>
          <c:idx val="0"/>
          <c:order val="0"/>
          <c:tx>
            <c:strRef>
              <c:f>'Ind. Financieros'!$B$177</c:f>
              <c:strCache>
                <c:ptCount val="1"/>
                <c:pt idx="0">
                  <c:v>Margen bruto</c:v>
                </c:pt>
              </c:strCache>
            </c:strRef>
          </c:tx>
          <c:spPr>
            <a:ln w="34925" cap="rnd">
              <a:solidFill>
                <a:schemeClr val="accent1"/>
              </a:solidFill>
              <a:round/>
            </a:ln>
            <a:effectLst>
              <a:outerShdw blurRad="57150" dist="19050" dir="5400000" algn="ctr" rotWithShape="0">
                <a:srgbClr val="000000">
                  <a:alpha val="63000"/>
                </a:srgbClr>
              </a:outerShdw>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s-EC"/>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strRef>
              <c:f>('Ind. Financieros'!$D$176,'Ind. Financieros'!$E$176,'Ind. Financieros'!$F$176)</c:f>
              <c:strCache>
                <c:ptCount val="3"/>
                <c:pt idx="0">
                  <c:v>Año 1</c:v>
                </c:pt>
                <c:pt idx="1">
                  <c:v>Año 2</c:v>
                </c:pt>
                <c:pt idx="2">
                  <c:v>Año 3</c:v>
                </c:pt>
              </c:strCache>
            </c:strRef>
          </c:cat>
          <c:val>
            <c:numRef>
              <c:f>('Ind. Financieros'!$D$177,'Ind. Financieros'!$E$177,'Ind. Financieros'!$F$177)</c:f>
              <c:numCache>
                <c:formatCode>0.00%</c:formatCode>
                <c:ptCount val="3"/>
                <c:pt idx="0">
                  <c:v>8.5256505966240403E-2</c:v>
                </c:pt>
                <c:pt idx="1">
                  <c:v>8.0457874868627072E-2</c:v>
                </c:pt>
                <c:pt idx="2">
                  <c:v>7.7738855256238637E-2</c:v>
                </c:pt>
              </c:numCache>
            </c:numRef>
          </c:val>
          <c:smooth val="0"/>
          <c:extLst>
            <c:ext xmlns:c16="http://schemas.microsoft.com/office/drawing/2014/chart" uri="{C3380CC4-5D6E-409C-BE32-E72D297353CC}">
              <c16:uniqueId val="{00000000-33E7-46EC-A53C-7B8E35C3384B}"/>
            </c:ext>
          </c:extLst>
        </c:ser>
        <c:ser>
          <c:idx val="1"/>
          <c:order val="1"/>
          <c:tx>
            <c:strRef>
              <c:f>'Ind. Financieros'!$B$178</c:f>
              <c:strCache>
                <c:ptCount val="1"/>
                <c:pt idx="0">
                  <c:v>Margen operacional</c:v>
                </c:pt>
              </c:strCache>
            </c:strRef>
          </c:tx>
          <c:spPr>
            <a:ln w="34925" cap="rnd">
              <a:solidFill>
                <a:schemeClr val="accent2"/>
              </a:solidFill>
              <a:round/>
            </a:ln>
            <a:effectLst>
              <a:outerShdw blurRad="57150" dist="19050" dir="5400000" algn="ctr" rotWithShape="0">
                <a:srgbClr val="000000">
                  <a:alpha val="63000"/>
                </a:srgbClr>
              </a:outerShdw>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s-EC"/>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strRef>
              <c:f>('Ind. Financieros'!$D$176,'Ind. Financieros'!$E$176,'Ind. Financieros'!$F$176)</c:f>
              <c:strCache>
                <c:ptCount val="3"/>
                <c:pt idx="0">
                  <c:v>Año 1</c:v>
                </c:pt>
                <c:pt idx="1">
                  <c:v>Año 2</c:v>
                </c:pt>
                <c:pt idx="2">
                  <c:v>Año 3</c:v>
                </c:pt>
              </c:strCache>
            </c:strRef>
          </c:cat>
          <c:val>
            <c:numRef>
              <c:f>('Ind. Financieros'!$D$178,'Ind. Financieros'!$E$178,'Ind. Financieros'!$F$178)</c:f>
              <c:numCache>
                <c:formatCode>0.00%</c:formatCode>
                <c:ptCount val="3"/>
                <c:pt idx="0">
                  <c:v>4.1136188466210137E-2</c:v>
                </c:pt>
                <c:pt idx="1">
                  <c:v>4.0293953628037664E-2</c:v>
                </c:pt>
                <c:pt idx="2">
                  <c:v>3.8773390112586417E-2</c:v>
                </c:pt>
              </c:numCache>
            </c:numRef>
          </c:val>
          <c:smooth val="0"/>
          <c:extLst>
            <c:ext xmlns:c16="http://schemas.microsoft.com/office/drawing/2014/chart" uri="{C3380CC4-5D6E-409C-BE32-E72D297353CC}">
              <c16:uniqueId val="{00000001-33E7-46EC-A53C-7B8E35C3384B}"/>
            </c:ext>
          </c:extLst>
        </c:ser>
        <c:ser>
          <c:idx val="2"/>
          <c:order val="2"/>
          <c:tx>
            <c:strRef>
              <c:f>'Ind. Financieros'!$B$179</c:f>
              <c:strCache>
                <c:ptCount val="1"/>
                <c:pt idx="0">
                  <c:v>Margen neto</c:v>
                </c:pt>
              </c:strCache>
            </c:strRef>
          </c:tx>
          <c:spPr>
            <a:ln w="34925" cap="rnd">
              <a:solidFill>
                <a:schemeClr val="accent3"/>
              </a:solidFill>
              <a:round/>
            </a:ln>
            <a:effectLst>
              <a:outerShdw blurRad="57150" dist="19050" dir="5400000" algn="ctr" rotWithShape="0">
                <a:srgbClr val="000000">
                  <a:alpha val="63000"/>
                </a:srgbClr>
              </a:outerShdw>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s-EC"/>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strRef>
              <c:f>('Ind. Financieros'!$D$176,'Ind. Financieros'!$E$176,'Ind. Financieros'!$F$176)</c:f>
              <c:strCache>
                <c:ptCount val="3"/>
                <c:pt idx="0">
                  <c:v>Año 1</c:v>
                </c:pt>
                <c:pt idx="1">
                  <c:v>Año 2</c:v>
                </c:pt>
                <c:pt idx="2">
                  <c:v>Año 3</c:v>
                </c:pt>
              </c:strCache>
            </c:strRef>
          </c:cat>
          <c:val>
            <c:numRef>
              <c:f>('Ind. Financieros'!$D$179,'Ind. Financieros'!$E$179,'Ind. Financieros'!$F$179)</c:f>
              <c:numCache>
                <c:formatCode>0.00%</c:formatCode>
                <c:ptCount val="3"/>
                <c:pt idx="0">
                  <c:v>1.746492286460246E-2</c:v>
                </c:pt>
                <c:pt idx="1">
                  <c:v>3.6476095489350749E-3</c:v>
                </c:pt>
                <c:pt idx="2">
                  <c:v>2.7522946524671686E-3</c:v>
                </c:pt>
              </c:numCache>
            </c:numRef>
          </c:val>
          <c:smooth val="0"/>
          <c:extLst>
            <c:ext xmlns:c16="http://schemas.microsoft.com/office/drawing/2014/chart" uri="{C3380CC4-5D6E-409C-BE32-E72D297353CC}">
              <c16:uniqueId val="{00000002-33E7-46EC-A53C-7B8E35C3384B}"/>
            </c:ext>
          </c:extLst>
        </c:ser>
        <c:dLbls>
          <c:dLblPos val="t"/>
          <c:showLegendKey val="0"/>
          <c:showVal val="1"/>
          <c:showCatName val="0"/>
          <c:showSerName val="0"/>
          <c:showPercent val="0"/>
          <c:showBubbleSize val="0"/>
        </c:dLbls>
        <c:smooth val="0"/>
        <c:axId val="689492303"/>
        <c:axId val="687926927"/>
      </c:lineChart>
      <c:catAx>
        <c:axId val="689492303"/>
        <c:scaling>
          <c:orientation val="minMax"/>
        </c:scaling>
        <c:delete val="0"/>
        <c:axPos val="b"/>
        <c:numFmt formatCode="General" sourceLinked="1"/>
        <c:majorTickMark val="none"/>
        <c:minorTickMark val="none"/>
        <c:tickLblPos val="nextTo"/>
        <c:spPr>
          <a:noFill/>
          <a:ln w="9525" cap="flat" cmpd="sng" algn="ctr">
            <a:solidFill>
              <a:schemeClr val="lt1">
                <a:lumMod val="95000"/>
                <a:alpha val="10000"/>
              </a:schemeClr>
            </a:solidFill>
            <a:round/>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s-EC"/>
          </a:p>
        </c:txPr>
        <c:crossAx val="687926927"/>
        <c:crosses val="autoZero"/>
        <c:auto val="1"/>
        <c:lblAlgn val="ctr"/>
        <c:lblOffset val="100"/>
        <c:noMultiLvlLbl val="0"/>
      </c:catAx>
      <c:valAx>
        <c:axId val="687926927"/>
        <c:scaling>
          <c:orientation val="minMax"/>
        </c:scaling>
        <c:delete val="0"/>
        <c:axPos val="l"/>
        <c:majorGridlines>
          <c:spPr>
            <a:ln w="9525" cap="flat" cmpd="sng" algn="ctr">
              <a:solidFill>
                <a:schemeClr val="lt1">
                  <a:lumMod val="95000"/>
                  <a:alpha val="10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s-EC"/>
          </a:p>
        </c:txPr>
        <c:crossAx val="689492303"/>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s-EC"/>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s-EC"/>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s-EC"/>
              <a:t>INDICE DE ROE/ROI</a:t>
            </a:r>
          </a:p>
        </c:rich>
      </c:tx>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s-EC"/>
        </a:p>
      </c:txPr>
    </c:title>
    <c:autoTitleDeleted val="0"/>
    <c:plotArea>
      <c:layout/>
      <c:lineChart>
        <c:grouping val="standard"/>
        <c:varyColors val="0"/>
        <c:ser>
          <c:idx val="0"/>
          <c:order val="0"/>
          <c:tx>
            <c:strRef>
              <c:f>'Ind. Financieros'!$B$180</c:f>
              <c:strCache>
                <c:ptCount val="1"/>
                <c:pt idx="0">
                  <c:v>ROI rentabilidad sobre mis activos</c:v>
                </c:pt>
              </c:strCache>
            </c:strRef>
          </c:tx>
          <c:spPr>
            <a:ln w="34925" cap="rnd">
              <a:solidFill>
                <a:schemeClr val="accent1"/>
              </a:solidFill>
              <a:round/>
            </a:ln>
            <a:effectLst>
              <a:outerShdw blurRad="57150" dist="19050" dir="5400000" algn="ctr" rotWithShape="0">
                <a:srgbClr val="000000">
                  <a:alpha val="63000"/>
                </a:srgbClr>
              </a:outerShdw>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s-EC"/>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strRef>
              <c:f>('Ind. Financieros'!$D$176,'Ind. Financieros'!$E$176,'Ind. Financieros'!$F$176)</c:f>
              <c:strCache>
                <c:ptCount val="3"/>
                <c:pt idx="0">
                  <c:v>Año 1</c:v>
                </c:pt>
                <c:pt idx="1">
                  <c:v>Año 2</c:v>
                </c:pt>
                <c:pt idx="2">
                  <c:v>Año 3</c:v>
                </c:pt>
              </c:strCache>
            </c:strRef>
          </c:cat>
          <c:val>
            <c:numRef>
              <c:f>('Ind. Financieros'!$D$180,'Ind. Financieros'!$E$180,'Ind. Financieros'!$F$180)</c:f>
              <c:numCache>
                <c:formatCode>0.00%</c:formatCode>
                <c:ptCount val="3"/>
                <c:pt idx="0">
                  <c:v>4.4860898047182719E-2</c:v>
                </c:pt>
                <c:pt idx="1">
                  <c:v>1.0856034854215541E-2</c:v>
                </c:pt>
                <c:pt idx="2">
                  <c:v>9.7898310733404159E-3</c:v>
                </c:pt>
              </c:numCache>
            </c:numRef>
          </c:val>
          <c:smooth val="0"/>
          <c:extLst>
            <c:ext xmlns:c16="http://schemas.microsoft.com/office/drawing/2014/chart" uri="{C3380CC4-5D6E-409C-BE32-E72D297353CC}">
              <c16:uniqueId val="{00000000-3494-4D52-8910-DA3A2C87B3BF}"/>
            </c:ext>
          </c:extLst>
        </c:ser>
        <c:ser>
          <c:idx val="1"/>
          <c:order val="1"/>
          <c:tx>
            <c:strRef>
              <c:f>'Ind. Financieros'!$B$181</c:f>
              <c:strCache>
                <c:ptCount val="1"/>
                <c:pt idx="0">
                  <c:v>ROE rendimiento sobre el capital contable o patrimonio</c:v>
                </c:pt>
              </c:strCache>
            </c:strRef>
          </c:tx>
          <c:spPr>
            <a:ln w="34925" cap="rnd">
              <a:solidFill>
                <a:schemeClr val="accent2"/>
              </a:solidFill>
              <a:round/>
            </a:ln>
            <a:effectLst>
              <a:outerShdw blurRad="57150" dist="19050" dir="5400000" algn="ctr" rotWithShape="0">
                <a:srgbClr val="000000">
                  <a:alpha val="63000"/>
                </a:srgbClr>
              </a:outerShdw>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s-EC"/>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strRef>
              <c:f>('Ind. Financieros'!$D$176,'Ind. Financieros'!$E$176,'Ind. Financieros'!$F$176)</c:f>
              <c:strCache>
                <c:ptCount val="3"/>
                <c:pt idx="0">
                  <c:v>Año 1</c:v>
                </c:pt>
                <c:pt idx="1">
                  <c:v>Año 2</c:v>
                </c:pt>
                <c:pt idx="2">
                  <c:v>Año 3</c:v>
                </c:pt>
              </c:strCache>
            </c:strRef>
          </c:cat>
          <c:val>
            <c:numRef>
              <c:f>('Ind. Financieros'!$D$181,'Ind. Financieros'!$E$181,'Ind. Financieros'!$F$181)</c:f>
              <c:numCache>
                <c:formatCode>0.00%</c:formatCode>
                <c:ptCount val="3"/>
                <c:pt idx="0">
                  <c:v>0.43206548866926225</c:v>
                </c:pt>
                <c:pt idx="1">
                  <c:v>6.6077369533014407E-2</c:v>
                </c:pt>
                <c:pt idx="2">
                  <c:v>4.2946691277252876E-2</c:v>
                </c:pt>
              </c:numCache>
            </c:numRef>
          </c:val>
          <c:smooth val="0"/>
          <c:extLst>
            <c:ext xmlns:c16="http://schemas.microsoft.com/office/drawing/2014/chart" uri="{C3380CC4-5D6E-409C-BE32-E72D297353CC}">
              <c16:uniqueId val="{00000001-3494-4D52-8910-DA3A2C87B3BF}"/>
            </c:ext>
          </c:extLst>
        </c:ser>
        <c:dLbls>
          <c:dLblPos val="t"/>
          <c:showLegendKey val="0"/>
          <c:showVal val="1"/>
          <c:showCatName val="0"/>
          <c:showSerName val="0"/>
          <c:showPercent val="0"/>
          <c:showBubbleSize val="0"/>
        </c:dLbls>
        <c:smooth val="0"/>
        <c:axId val="689502383"/>
        <c:axId val="798826159"/>
      </c:lineChart>
      <c:catAx>
        <c:axId val="689502383"/>
        <c:scaling>
          <c:orientation val="minMax"/>
        </c:scaling>
        <c:delete val="0"/>
        <c:axPos val="b"/>
        <c:numFmt formatCode="General" sourceLinked="1"/>
        <c:majorTickMark val="none"/>
        <c:minorTickMark val="none"/>
        <c:tickLblPos val="nextTo"/>
        <c:spPr>
          <a:noFill/>
          <a:ln w="9525" cap="flat" cmpd="sng" algn="ctr">
            <a:solidFill>
              <a:schemeClr val="lt1">
                <a:lumMod val="95000"/>
                <a:alpha val="10000"/>
              </a:schemeClr>
            </a:solidFill>
            <a:round/>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s-EC"/>
          </a:p>
        </c:txPr>
        <c:crossAx val="798826159"/>
        <c:crosses val="autoZero"/>
        <c:auto val="1"/>
        <c:lblAlgn val="ctr"/>
        <c:lblOffset val="100"/>
        <c:noMultiLvlLbl val="0"/>
      </c:catAx>
      <c:valAx>
        <c:axId val="798826159"/>
        <c:scaling>
          <c:orientation val="minMax"/>
        </c:scaling>
        <c:delete val="0"/>
        <c:axPos val="l"/>
        <c:majorGridlines>
          <c:spPr>
            <a:ln w="9525" cap="flat" cmpd="sng" algn="ctr">
              <a:solidFill>
                <a:schemeClr val="lt1">
                  <a:lumMod val="95000"/>
                  <a:alpha val="10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s-EC"/>
          </a:p>
        </c:txPr>
        <c:crossAx val="689502383"/>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s-EC"/>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s-EC"/>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s-EC"/>
              <a:t>INDICE DE LIQUIDEZ</a:t>
            </a:r>
          </a:p>
        </c:rich>
      </c:tx>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s-EC"/>
        </a:p>
      </c:txPr>
    </c:title>
    <c:autoTitleDeleted val="0"/>
    <c:plotArea>
      <c:layout/>
      <c:lineChart>
        <c:grouping val="standard"/>
        <c:varyColors val="0"/>
        <c:ser>
          <c:idx val="0"/>
          <c:order val="0"/>
          <c:tx>
            <c:strRef>
              <c:f>'Ind. Financieros'!$B$8</c:f>
              <c:strCache>
                <c:ptCount val="1"/>
                <c:pt idx="0">
                  <c:v>Razòn corriente</c:v>
                </c:pt>
              </c:strCache>
            </c:strRef>
          </c:tx>
          <c:spPr>
            <a:ln w="34925" cap="rnd">
              <a:solidFill>
                <a:schemeClr val="accent1"/>
              </a:solidFill>
              <a:round/>
            </a:ln>
            <a:effectLst>
              <a:outerShdw blurRad="57150" dist="19050" dir="5400000" algn="ctr" rotWithShape="0">
                <a:srgbClr val="000000">
                  <a:alpha val="63000"/>
                </a:srgbClr>
              </a:outerShdw>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s-EC"/>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strRef>
              <c:f>('Ind. Financieros'!$D$7,'Ind. Financieros'!$E$7,'Ind. Financieros'!$F$7)</c:f>
              <c:strCache>
                <c:ptCount val="3"/>
                <c:pt idx="0">
                  <c:v>Año 1</c:v>
                </c:pt>
                <c:pt idx="1">
                  <c:v>Año 2</c:v>
                </c:pt>
                <c:pt idx="2">
                  <c:v>Año 3</c:v>
                </c:pt>
              </c:strCache>
            </c:strRef>
          </c:cat>
          <c:val>
            <c:numRef>
              <c:f>('Ind. Financieros'!$D$8,'Ind. Financieros'!$E$8,'Ind. Financieros'!$F$8)</c:f>
              <c:numCache>
                <c:formatCode>_(* #,##0.00_);_(* \(#,##0.00\);_(* "-"??_);_(@_)</c:formatCode>
                <c:ptCount val="3"/>
                <c:pt idx="0">
                  <c:v>1.0877029799984379</c:v>
                </c:pt>
                <c:pt idx="1">
                  <c:v>0.95478977514932062</c:v>
                </c:pt>
                <c:pt idx="2">
                  <c:v>0.9597777727590957</c:v>
                </c:pt>
              </c:numCache>
            </c:numRef>
          </c:val>
          <c:smooth val="0"/>
          <c:extLst>
            <c:ext xmlns:c16="http://schemas.microsoft.com/office/drawing/2014/chart" uri="{C3380CC4-5D6E-409C-BE32-E72D297353CC}">
              <c16:uniqueId val="{00000000-3794-43C9-9941-E9A194467B8F}"/>
            </c:ext>
          </c:extLst>
        </c:ser>
        <c:ser>
          <c:idx val="1"/>
          <c:order val="1"/>
          <c:tx>
            <c:strRef>
              <c:f>'Ind. Financieros'!$B$9</c:f>
              <c:strCache>
                <c:ptCount val="1"/>
                <c:pt idx="0">
                  <c:v>Prueba Àcida (Razón rapida)</c:v>
                </c:pt>
              </c:strCache>
            </c:strRef>
          </c:tx>
          <c:spPr>
            <a:ln w="34925" cap="rnd">
              <a:solidFill>
                <a:schemeClr val="accent2"/>
              </a:solidFill>
              <a:round/>
            </a:ln>
            <a:effectLst>
              <a:outerShdw blurRad="57150" dist="19050" dir="5400000" algn="ctr" rotWithShape="0">
                <a:srgbClr val="000000">
                  <a:alpha val="63000"/>
                </a:srgbClr>
              </a:outerShdw>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s-EC"/>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strRef>
              <c:f>('Ind. Financieros'!$D$7,'Ind. Financieros'!$E$7,'Ind. Financieros'!$F$7)</c:f>
              <c:strCache>
                <c:ptCount val="3"/>
                <c:pt idx="0">
                  <c:v>Año 1</c:v>
                </c:pt>
                <c:pt idx="1">
                  <c:v>Año 2</c:v>
                </c:pt>
                <c:pt idx="2">
                  <c:v>Año 3</c:v>
                </c:pt>
              </c:strCache>
            </c:strRef>
          </c:cat>
          <c:val>
            <c:numRef>
              <c:f>('Ind. Financieros'!$D$9,'Ind. Financieros'!$E$9,'Ind. Financieros'!$F$9)</c:f>
              <c:numCache>
                <c:formatCode>_(* #,##0.00_);_(* \(#,##0.00\);_(* "-"??_);_(@_)</c:formatCode>
                <c:ptCount val="3"/>
                <c:pt idx="0">
                  <c:v>0.75638850034436489</c:v>
                </c:pt>
                <c:pt idx="1">
                  <c:v>0.61043358109862755</c:v>
                </c:pt>
                <c:pt idx="2">
                  <c:v>0.65115517513945664</c:v>
                </c:pt>
              </c:numCache>
            </c:numRef>
          </c:val>
          <c:smooth val="0"/>
          <c:extLst>
            <c:ext xmlns:c16="http://schemas.microsoft.com/office/drawing/2014/chart" uri="{C3380CC4-5D6E-409C-BE32-E72D297353CC}">
              <c16:uniqueId val="{00000001-3794-43C9-9941-E9A194467B8F}"/>
            </c:ext>
          </c:extLst>
        </c:ser>
        <c:ser>
          <c:idx val="2"/>
          <c:order val="2"/>
          <c:tx>
            <c:strRef>
              <c:f>'Ind. Financieros'!$B$10</c:f>
              <c:strCache>
                <c:ptCount val="1"/>
                <c:pt idx="0">
                  <c:v>Razón del Efectivo</c:v>
                </c:pt>
              </c:strCache>
            </c:strRef>
          </c:tx>
          <c:spPr>
            <a:ln w="34925" cap="rnd">
              <a:solidFill>
                <a:schemeClr val="accent3"/>
              </a:solidFill>
              <a:round/>
            </a:ln>
            <a:effectLst>
              <a:outerShdw blurRad="57150" dist="19050" dir="5400000" algn="ctr" rotWithShape="0">
                <a:srgbClr val="000000">
                  <a:alpha val="63000"/>
                </a:srgbClr>
              </a:outerShdw>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s-EC"/>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strRef>
              <c:f>('Ind. Financieros'!$D$7,'Ind. Financieros'!$E$7,'Ind. Financieros'!$F$7)</c:f>
              <c:strCache>
                <c:ptCount val="3"/>
                <c:pt idx="0">
                  <c:v>Año 1</c:v>
                </c:pt>
                <c:pt idx="1">
                  <c:v>Año 2</c:v>
                </c:pt>
                <c:pt idx="2">
                  <c:v>Año 3</c:v>
                </c:pt>
              </c:strCache>
            </c:strRef>
          </c:cat>
          <c:val>
            <c:numRef>
              <c:f>('Ind. Financieros'!$D$10,'Ind. Financieros'!$E$10,'Ind. Financieros'!$F$10)</c:f>
              <c:numCache>
                <c:formatCode>_(* #,##0.00_);_(* \(#,##0.00\);_(* "-"??_);_(@_)</c:formatCode>
                <c:ptCount val="3"/>
                <c:pt idx="0">
                  <c:v>8.3180085061666159E-2</c:v>
                </c:pt>
                <c:pt idx="1">
                  <c:v>8.460931643237575E-2</c:v>
                </c:pt>
                <c:pt idx="2">
                  <c:v>8.2053569412136679E-2</c:v>
                </c:pt>
              </c:numCache>
            </c:numRef>
          </c:val>
          <c:smooth val="0"/>
          <c:extLst>
            <c:ext xmlns:c16="http://schemas.microsoft.com/office/drawing/2014/chart" uri="{C3380CC4-5D6E-409C-BE32-E72D297353CC}">
              <c16:uniqueId val="{00000002-3794-43C9-9941-E9A194467B8F}"/>
            </c:ext>
          </c:extLst>
        </c:ser>
        <c:dLbls>
          <c:dLblPos val="t"/>
          <c:showLegendKey val="0"/>
          <c:showVal val="1"/>
          <c:showCatName val="0"/>
          <c:showSerName val="0"/>
          <c:showPercent val="0"/>
          <c:showBubbleSize val="0"/>
        </c:dLbls>
        <c:smooth val="0"/>
        <c:axId val="689490863"/>
        <c:axId val="576777359"/>
      </c:lineChart>
      <c:catAx>
        <c:axId val="689490863"/>
        <c:scaling>
          <c:orientation val="minMax"/>
        </c:scaling>
        <c:delete val="0"/>
        <c:axPos val="b"/>
        <c:numFmt formatCode="General" sourceLinked="1"/>
        <c:majorTickMark val="none"/>
        <c:minorTickMark val="none"/>
        <c:tickLblPos val="nextTo"/>
        <c:spPr>
          <a:noFill/>
          <a:ln w="9525" cap="flat" cmpd="sng" algn="ctr">
            <a:solidFill>
              <a:schemeClr val="lt1">
                <a:lumMod val="95000"/>
                <a:alpha val="10000"/>
              </a:schemeClr>
            </a:solidFill>
            <a:round/>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s-EC"/>
          </a:p>
        </c:txPr>
        <c:crossAx val="576777359"/>
        <c:crosses val="autoZero"/>
        <c:auto val="1"/>
        <c:lblAlgn val="ctr"/>
        <c:lblOffset val="100"/>
        <c:noMultiLvlLbl val="0"/>
      </c:catAx>
      <c:valAx>
        <c:axId val="576777359"/>
        <c:scaling>
          <c:orientation val="minMax"/>
        </c:scaling>
        <c:delete val="0"/>
        <c:axPos val="l"/>
        <c:majorGridlines>
          <c:spPr>
            <a:ln w="9525" cap="flat" cmpd="sng" algn="ctr">
              <a:solidFill>
                <a:schemeClr val="lt1">
                  <a:lumMod val="95000"/>
                  <a:alpha val="10000"/>
                </a:schemeClr>
              </a:solidFill>
              <a:round/>
            </a:ln>
            <a:effectLst/>
          </c:spPr>
        </c:majorGridlines>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s-EC"/>
          </a:p>
        </c:txPr>
        <c:crossAx val="689490863"/>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s-EC"/>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s-EC"/>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s-EC"/>
              <a:t>COBERTURA DE INTERES</a:t>
            </a:r>
          </a:p>
        </c:rich>
      </c:tx>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s-EC"/>
        </a:p>
      </c:txPr>
    </c:title>
    <c:autoTitleDeleted val="0"/>
    <c:plotArea>
      <c:layout/>
      <c:lineChart>
        <c:grouping val="standard"/>
        <c:varyColors val="0"/>
        <c:ser>
          <c:idx val="0"/>
          <c:order val="0"/>
          <c:spPr>
            <a:ln w="34925" cap="rnd">
              <a:solidFill>
                <a:schemeClr val="accent1"/>
              </a:solidFill>
              <a:round/>
            </a:ln>
            <a:effectLst>
              <a:outerShdw blurRad="57150" dist="19050" dir="5400000" algn="ctr" rotWithShape="0">
                <a:srgbClr val="000000">
                  <a:alpha val="63000"/>
                </a:srgbClr>
              </a:outerShdw>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s-EC"/>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strRef>
              <c:f>('Ind. Financieros'!$D$37,'Ind. Financieros'!$E$37,'Ind. Financieros'!$F$37)</c:f>
              <c:strCache>
                <c:ptCount val="3"/>
                <c:pt idx="0">
                  <c:v>Año 1</c:v>
                </c:pt>
                <c:pt idx="1">
                  <c:v>Año 2</c:v>
                </c:pt>
                <c:pt idx="2">
                  <c:v>Año 3</c:v>
                </c:pt>
              </c:strCache>
            </c:strRef>
          </c:cat>
          <c:val>
            <c:numRef>
              <c:f>('Ind. Financieros'!$D$41,'Ind. Financieros'!$E$41,'Ind. Financieros'!$F$41)</c:f>
              <c:numCache>
                <c:formatCode>_(* #,##0.00_);_(* \(#,##0.00\);_(* "-"??_);_(@_)</c:formatCode>
                <c:ptCount val="3"/>
                <c:pt idx="0">
                  <c:v>1.1459726828171548</c:v>
                </c:pt>
                <c:pt idx="1">
                  <c:v>1.1079248064872835</c:v>
                </c:pt>
                <c:pt idx="2">
                  <c:v>0.99596871239470519</c:v>
                </c:pt>
              </c:numCache>
            </c:numRef>
          </c:val>
          <c:smooth val="0"/>
          <c:extLst>
            <c:ext xmlns:c16="http://schemas.microsoft.com/office/drawing/2014/chart" uri="{C3380CC4-5D6E-409C-BE32-E72D297353CC}">
              <c16:uniqueId val="{00000000-22B1-4519-AB46-51D4107526C5}"/>
            </c:ext>
          </c:extLst>
        </c:ser>
        <c:dLbls>
          <c:dLblPos val="t"/>
          <c:showLegendKey val="0"/>
          <c:showVal val="1"/>
          <c:showCatName val="0"/>
          <c:showSerName val="0"/>
          <c:showPercent val="0"/>
          <c:showBubbleSize val="0"/>
        </c:dLbls>
        <c:smooth val="0"/>
        <c:axId val="689489903"/>
        <c:axId val="681032111"/>
      </c:lineChart>
      <c:catAx>
        <c:axId val="689489903"/>
        <c:scaling>
          <c:orientation val="minMax"/>
        </c:scaling>
        <c:delete val="0"/>
        <c:axPos val="b"/>
        <c:numFmt formatCode="General" sourceLinked="1"/>
        <c:majorTickMark val="none"/>
        <c:minorTickMark val="none"/>
        <c:tickLblPos val="nextTo"/>
        <c:spPr>
          <a:noFill/>
          <a:ln w="9525" cap="flat" cmpd="sng" algn="ctr">
            <a:solidFill>
              <a:schemeClr val="lt1">
                <a:lumMod val="95000"/>
                <a:alpha val="10000"/>
              </a:schemeClr>
            </a:solidFill>
            <a:round/>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s-EC"/>
          </a:p>
        </c:txPr>
        <c:crossAx val="681032111"/>
        <c:crosses val="autoZero"/>
        <c:auto val="1"/>
        <c:lblAlgn val="ctr"/>
        <c:lblOffset val="100"/>
        <c:noMultiLvlLbl val="0"/>
      </c:catAx>
      <c:valAx>
        <c:axId val="681032111"/>
        <c:scaling>
          <c:orientation val="minMax"/>
        </c:scaling>
        <c:delete val="0"/>
        <c:axPos val="l"/>
        <c:majorGridlines>
          <c:spPr>
            <a:ln w="9525" cap="flat" cmpd="sng" algn="ctr">
              <a:solidFill>
                <a:schemeClr val="lt1">
                  <a:lumMod val="95000"/>
                  <a:alpha val="10000"/>
                </a:schemeClr>
              </a:solidFill>
              <a:round/>
            </a:ln>
            <a:effectLst/>
          </c:spPr>
        </c:majorGridlines>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s-EC"/>
          </a:p>
        </c:txPr>
        <c:crossAx val="689489903"/>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s-EC"/>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s-EC"/>
              <a:t>INDICES DE ENDEUDAMIENTO</a:t>
            </a:r>
          </a:p>
        </c:rich>
      </c:tx>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s-EC"/>
        </a:p>
      </c:txPr>
    </c:title>
    <c:autoTitleDeleted val="0"/>
    <c:plotArea>
      <c:layout/>
      <c:lineChart>
        <c:grouping val="standard"/>
        <c:varyColors val="0"/>
        <c:ser>
          <c:idx val="0"/>
          <c:order val="0"/>
          <c:tx>
            <c:strRef>
              <c:f>'Ind. Financieros'!$B$38</c:f>
              <c:strCache>
                <c:ptCount val="1"/>
                <c:pt idx="0">
                  <c:v>Endeudamientio neto o nivel de endeudamiento</c:v>
                </c:pt>
              </c:strCache>
            </c:strRef>
          </c:tx>
          <c:spPr>
            <a:ln w="34925" cap="rnd">
              <a:solidFill>
                <a:schemeClr val="accent1"/>
              </a:solidFill>
              <a:round/>
            </a:ln>
            <a:effectLst>
              <a:outerShdw blurRad="57150" dist="19050" dir="5400000" algn="ctr" rotWithShape="0">
                <a:srgbClr val="000000">
                  <a:alpha val="63000"/>
                </a:srgbClr>
              </a:outerShdw>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s-EC"/>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multiLvlStrRef>
              <c:f>'Ind. Financieros'!$D$38:$F$40</c:f>
              <c:multiLvlStrCache>
                <c:ptCount val="3"/>
                <c:lvl>
                  <c:pt idx="0">
                    <c:v>19%</c:v>
                  </c:pt>
                  <c:pt idx="1">
                    <c:v>3%</c:v>
                  </c:pt>
                  <c:pt idx="2">
                    <c:v>4%</c:v>
                  </c:pt>
                </c:lvl>
                <c:lvl>
                  <c:pt idx="0">
                    <c:v>81%</c:v>
                  </c:pt>
                  <c:pt idx="1">
                    <c:v>97%</c:v>
                  </c:pt>
                  <c:pt idx="2">
                    <c:v>96%</c:v>
                  </c:pt>
                </c:lvl>
                <c:lvl>
                  <c:pt idx="0">
                    <c:v>90%</c:v>
                  </c:pt>
                  <c:pt idx="1">
                    <c:v>84%</c:v>
                  </c:pt>
                  <c:pt idx="2">
                    <c:v>77%</c:v>
                  </c:pt>
                </c:lvl>
              </c:multiLvlStrCache>
            </c:multiLvlStrRef>
          </c:cat>
          <c:val>
            <c:numRef>
              <c:f>('Ind. Financieros'!$D$38,'Ind. Financieros'!$E$38,'Ind. Financieros'!$F$38)</c:f>
              <c:numCache>
                <c:formatCode>0%</c:formatCode>
                <c:ptCount val="3"/>
                <c:pt idx="0">
                  <c:v>0.89617106845225758</c:v>
                </c:pt>
                <c:pt idx="1">
                  <c:v>0.83570721820590155</c:v>
                </c:pt>
                <c:pt idx="2">
                  <c:v>0.77204690787144081</c:v>
                </c:pt>
              </c:numCache>
            </c:numRef>
          </c:val>
          <c:smooth val="0"/>
          <c:extLst>
            <c:ext xmlns:c16="http://schemas.microsoft.com/office/drawing/2014/chart" uri="{C3380CC4-5D6E-409C-BE32-E72D297353CC}">
              <c16:uniqueId val="{00000000-A6EA-4ED0-88C8-196A57BF7881}"/>
            </c:ext>
          </c:extLst>
        </c:ser>
        <c:ser>
          <c:idx val="1"/>
          <c:order val="1"/>
          <c:tx>
            <c:strRef>
              <c:f>'Ind. Financieros'!$B$39</c:f>
              <c:strCache>
                <c:ptCount val="1"/>
                <c:pt idx="0">
                  <c:v>Endeudamiento en el corto plazo</c:v>
                </c:pt>
              </c:strCache>
            </c:strRef>
          </c:tx>
          <c:spPr>
            <a:ln w="34925" cap="rnd">
              <a:solidFill>
                <a:schemeClr val="accent2"/>
              </a:solidFill>
              <a:round/>
            </a:ln>
            <a:effectLst>
              <a:outerShdw blurRad="57150" dist="19050" dir="5400000" algn="ctr" rotWithShape="0">
                <a:srgbClr val="000000">
                  <a:alpha val="63000"/>
                </a:srgbClr>
              </a:outerShdw>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s-EC"/>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multiLvlStrRef>
              <c:f>'Ind. Financieros'!$D$38:$F$40</c:f>
              <c:multiLvlStrCache>
                <c:ptCount val="3"/>
                <c:lvl>
                  <c:pt idx="0">
                    <c:v>19%</c:v>
                  </c:pt>
                  <c:pt idx="1">
                    <c:v>3%</c:v>
                  </c:pt>
                  <c:pt idx="2">
                    <c:v>4%</c:v>
                  </c:pt>
                </c:lvl>
                <c:lvl>
                  <c:pt idx="0">
                    <c:v>81%</c:v>
                  </c:pt>
                  <c:pt idx="1">
                    <c:v>97%</c:v>
                  </c:pt>
                  <c:pt idx="2">
                    <c:v>96%</c:v>
                  </c:pt>
                </c:lvl>
                <c:lvl>
                  <c:pt idx="0">
                    <c:v>90%</c:v>
                  </c:pt>
                  <c:pt idx="1">
                    <c:v>84%</c:v>
                  </c:pt>
                  <c:pt idx="2">
                    <c:v>77%</c:v>
                  </c:pt>
                </c:lvl>
              </c:multiLvlStrCache>
            </c:multiLvlStrRef>
          </c:cat>
          <c:val>
            <c:numRef>
              <c:f>('Ind. Financieros'!$D$39,'Ind. Financieros'!$E$39,'Ind. Financieros'!$F$39)</c:f>
              <c:numCache>
                <c:formatCode>0%</c:formatCode>
                <c:ptCount val="3"/>
                <c:pt idx="0">
                  <c:v>0.81448432204860111</c:v>
                </c:pt>
                <c:pt idx="1">
                  <c:v>0.97434416250924971</c:v>
                </c:pt>
                <c:pt idx="2">
                  <c:v>0.95569968595879695</c:v>
                </c:pt>
              </c:numCache>
            </c:numRef>
          </c:val>
          <c:smooth val="0"/>
          <c:extLst>
            <c:ext xmlns:c16="http://schemas.microsoft.com/office/drawing/2014/chart" uri="{C3380CC4-5D6E-409C-BE32-E72D297353CC}">
              <c16:uniqueId val="{00000001-A6EA-4ED0-88C8-196A57BF7881}"/>
            </c:ext>
          </c:extLst>
        </c:ser>
        <c:ser>
          <c:idx val="2"/>
          <c:order val="2"/>
          <c:tx>
            <c:strRef>
              <c:f>'Ind. Financieros'!$B$40</c:f>
              <c:strCache>
                <c:ptCount val="1"/>
                <c:pt idx="0">
                  <c:v>Endeudamiento en el largo plazo</c:v>
                </c:pt>
              </c:strCache>
            </c:strRef>
          </c:tx>
          <c:spPr>
            <a:ln w="34925" cap="rnd">
              <a:solidFill>
                <a:schemeClr val="accent3"/>
              </a:solidFill>
              <a:round/>
            </a:ln>
            <a:effectLst>
              <a:outerShdw blurRad="57150" dist="19050" dir="5400000" algn="ctr" rotWithShape="0">
                <a:srgbClr val="000000">
                  <a:alpha val="63000"/>
                </a:srgbClr>
              </a:outerShdw>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s-EC"/>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multiLvlStrRef>
              <c:f>'Ind. Financieros'!$D$38:$F$40</c:f>
              <c:multiLvlStrCache>
                <c:ptCount val="3"/>
                <c:lvl>
                  <c:pt idx="0">
                    <c:v>19%</c:v>
                  </c:pt>
                  <c:pt idx="1">
                    <c:v>3%</c:v>
                  </c:pt>
                  <c:pt idx="2">
                    <c:v>4%</c:v>
                  </c:pt>
                </c:lvl>
                <c:lvl>
                  <c:pt idx="0">
                    <c:v>81%</c:v>
                  </c:pt>
                  <c:pt idx="1">
                    <c:v>97%</c:v>
                  </c:pt>
                  <c:pt idx="2">
                    <c:v>96%</c:v>
                  </c:pt>
                </c:lvl>
                <c:lvl>
                  <c:pt idx="0">
                    <c:v>90%</c:v>
                  </c:pt>
                  <c:pt idx="1">
                    <c:v>84%</c:v>
                  </c:pt>
                  <c:pt idx="2">
                    <c:v>77%</c:v>
                  </c:pt>
                </c:lvl>
              </c:multiLvlStrCache>
            </c:multiLvlStrRef>
          </c:cat>
          <c:val>
            <c:numRef>
              <c:f>('Ind. Financieros'!$D$40,'Ind. Financieros'!$E$40,'Ind. Financieros'!$F$40)</c:f>
              <c:numCache>
                <c:formatCode>0%</c:formatCode>
                <c:ptCount val="3"/>
                <c:pt idx="0">
                  <c:v>0.18551567795139892</c:v>
                </c:pt>
                <c:pt idx="1">
                  <c:v>2.5655837490750243E-2</c:v>
                </c:pt>
                <c:pt idx="2">
                  <c:v>4.4300314041203069E-2</c:v>
                </c:pt>
              </c:numCache>
            </c:numRef>
          </c:val>
          <c:smooth val="0"/>
          <c:extLst>
            <c:ext xmlns:c16="http://schemas.microsoft.com/office/drawing/2014/chart" uri="{C3380CC4-5D6E-409C-BE32-E72D297353CC}">
              <c16:uniqueId val="{00000002-A6EA-4ED0-88C8-196A57BF7881}"/>
            </c:ext>
          </c:extLst>
        </c:ser>
        <c:dLbls>
          <c:dLblPos val="t"/>
          <c:showLegendKey val="0"/>
          <c:showVal val="1"/>
          <c:showCatName val="0"/>
          <c:showSerName val="0"/>
          <c:showPercent val="0"/>
          <c:showBubbleSize val="0"/>
        </c:dLbls>
        <c:smooth val="0"/>
        <c:axId val="763728671"/>
        <c:axId val="687922959"/>
      </c:lineChart>
      <c:catAx>
        <c:axId val="763728671"/>
        <c:scaling>
          <c:orientation val="minMax"/>
        </c:scaling>
        <c:delete val="0"/>
        <c:axPos val="b"/>
        <c:numFmt formatCode="General" sourceLinked="1"/>
        <c:majorTickMark val="none"/>
        <c:minorTickMark val="none"/>
        <c:tickLblPos val="nextTo"/>
        <c:spPr>
          <a:noFill/>
          <a:ln w="9525" cap="flat" cmpd="sng" algn="ctr">
            <a:solidFill>
              <a:schemeClr val="lt1">
                <a:lumMod val="95000"/>
                <a:alpha val="10000"/>
              </a:schemeClr>
            </a:solidFill>
            <a:round/>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s-EC"/>
          </a:p>
        </c:txPr>
        <c:crossAx val="687922959"/>
        <c:crosses val="autoZero"/>
        <c:auto val="1"/>
        <c:lblAlgn val="ctr"/>
        <c:lblOffset val="100"/>
        <c:noMultiLvlLbl val="0"/>
      </c:catAx>
      <c:valAx>
        <c:axId val="687922959"/>
        <c:scaling>
          <c:orientation val="minMax"/>
        </c:scaling>
        <c:delete val="0"/>
        <c:axPos val="l"/>
        <c:majorGridlines>
          <c:spPr>
            <a:ln w="9525" cap="flat" cmpd="sng" algn="ctr">
              <a:solidFill>
                <a:schemeClr val="lt1">
                  <a:lumMod val="95000"/>
                  <a:alpha val="10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s-EC"/>
          </a:p>
        </c:txPr>
        <c:crossAx val="763728671"/>
        <c:crosses val="autoZero"/>
        <c:crossBetween val="between"/>
      </c:valAx>
      <c:spPr>
        <a:noFill/>
        <a:ln>
          <a:noFill/>
        </a:ln>
        <a:effectLst/>
      </c:spPr>
    </c:plotArea>
    <c:legend>
      <c:legendPos val="b"/>
      <c:layout>
        <c:manualLayout>
          <c:xMode val="edge"/>
          <c:yMode val="edge"/>
          <c:x val="0"/>
          <c:y val="0.72513473498814507"/>
          <c:w val="1"/>
          <c:h val="0.24494814955573868"/>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s-EC"/>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s-EC"/>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s-EC"/>
              <a:t>APALANCAMIENTO</a:t>
            </a:r>
          </a:p>
        </c:rich>
      </c:tx>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s-EC"/>
        </a:p>
      </c:txPr>
    </c:title>
    <c:autoTitleDeleted val="0"/>
    <c:plotArea>
      <c:layout/>
      <c:lineChart>
        <c:grouping val="standard"/>
        <c:varyColors val="0"/>
        <c:ser>
          <c:idx val="0"/>
          <c:order val="0"/>
          <c:tx>
            <c:strRef>
              <c:f>'Ind. Financieros'!$B$69</c:f>
              <c:strCache>
                <c:ptCount val="1"/>
                <c:pt idx="0">
                  <c:v>Apalancamiento neto o total 1</c:v>
                </c:pt>
              </c:strCache>
            </c:strRef>
          </c:tx>
          <c:spPr>
            <a:ln w="34925" cap="rnd">
              <a:solidFill>
                <a:schemeClr val="accent1"/>
              </a:solidFill>
              <a:round/>
            </a:ln>
            <a:effectLst>
              <a:outerShdw blurRad="57150" dist="19050" dir="5400000" algn="ctr" rotWithShape="0">
                <a:srgbClr val="000000">
                  <a:alpha val="63000"/>
                </a:srgbClr>
              </a:outerShdw>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s-EC"/>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strRef>
              <c:f>('Ind. Financieros'!$D$68,'Ind. Financieros'!$E$68,'Ind. Financieros'!$F$68)</c:f>
              <c:strCache>
                <c:ptCount val="3"/>
                <c:pt idx="0">
                  <c:v>Año 1</c:v>
                </c:pt>
                <c:pt idx="1">
                  <c:v>Año 2</c:v>
                </c:pt>
                <c:pt idx="2">
                  <c:v>Año 3</c:v>
                </c:pt>
              </c:strCache>
            </c:strRef>
          </c:cat>
          <c:val>
            <c:numRef>
              <c:f>'Ind. Financieros'!$D$69:$F$69</c:f>
              <c:numCache>
                <c:formatCode>0%</c:formatCode>
                <c:ptCount val="3"/>
                <c:pt idx="0">
                  <c:v>9.6312269142457829</c:v>
                </c:pt>
                <c:pt idx="1">
                  <c:v>6.0866946744699968</c:v>
                </c:pt>
                <c:pt idx="2">
                  <c:v>4.3868674500630496</c:v>
                </c:pt>
              </c:numCache>
            </c:numRef>
          </c:val>
          <c:smooth val="0"/>
          <c:extLst>
            <c:ext xmlns:c16="http://schemas.microsoft.com/office/drawing/2014/chart" uri="{C3380CC4-5D6E-409C-BE32-E72D297353CC}">
              <c16:uniqueId val="{00000000-B1C0-4A8D-8C4F-190843D46051}"/>
            </c:ext>
          </c:extLst>
        </c:ser>
        <c:ser>
          <c:idx val="1"/>
          <c:order val="1"/>
          <c:tx>
            <c:strRef>
              <c:f>'Ind. Financieros'!$B$70</c:f>
              <c:strCache>
                <c:ptCount val="1"/>
                <c:pt idx="0">
                  <c:v>Apalancamiento neto o total 2</c:v>
                </c:pt>
              </c:strCache>
            </c:strRef>
          </c:tx>
          <c:spPr>
            <a:ln w="34925" cap="rnd">
              <a:solidFill>
                <a:schemeClr val="accent2"/>
              </a:solidFill>
              <a:round/>
            </a:ln>
            <a:effectLst>
              <a:outerShdw blurRad="57150" dist="19050" dir="5400000" algn="ctr" rotWithShape="0">
                <a:srgbClr val="000000">
                  <a:alpha val="63000"/>
                </a:srgbClr>
              </a:outerShdw>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s-EC"/>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strRef>
              <c:f>('Ind. Financieros'!$D$68,'Ind. Financieros'!$E$68,'Ind. Financieros'!$F$68)</c:f>
              <c:strCache>
                <c:ptCount val="3"/>
                <c:pt idx="0">
                  <c:v>Año 1</c:v>
                </c:pt>
                <c:pt idx="1">
                  <c:v>Año 2</c:v>
                </c:pt>
                <c:pt idx="2">
                  <c:v>Año 3</c:v>
                </c:pt>
              </c:strCache>
            </c:strRef>
          </c:cat>
          <c:val>
            <c:numRef>
              <c:f>'Ind. Financieros'!$D$70:$F$70</c:f>
              <c:numCache>
                <c:formatCode>0%</c:formatCode>
                <c:ptCount val="3"/>
                <c:pt idx="0">
                  <c:v>8.6312269142457829</c:v>
                </c:pt>
                <c:pt idx="1">
                  <c:v>5.0866946744699968</c:v>
                </c:pt>
                <c:pt idx="2">
                  <c:v>3.3868674500630496</c:v>
                </c:pt>
              </c:numCache>
            </c:numRef>
          </c:val>
          <c:smooth val="0"/>
          <c:extLst>
            <c:ext xmlns:c16="http://schemas.microsoft.com/office/drawing/2014/chart" uri="{C3380CC4-5D6E-409C-BE32-E72D297353CC}">
              <c16:uniqueId val="{00000001-B1C0-4A8D-8C4F-190843D46051}"/>
            </c:ext>
          </c:extLst>
        </c:ser>
        <c:ser>
          <c:idx val="2"/>
          <c:order val="2"/>
          <c:tx>
            <c:strRef>
              <c:f>'Ind. Financieros'!$B$71</c:f>
              <c:strCache>
                <c:ptCount val="1"/>
                <c:pt idx="0">
                  <c:v>Apalancamiento en el corto plazo</c:v>
                </c:pt>
              </c:strCache>
            </c:strRef>
          </c:tx>
          <c:spPr>
            <a:ln w="34925" cap="rnd">
              <a:solidFill>
                <a:schemeClr val="accent3"/>
              </a:solidFill>
              <a:round/>
            </a:ln>
            <a:effectLst>
              <a:outerShdw blurRad="57150" dist="19050" dir="5400000" algn="ctr" rotWithShape="0">
                <a:srgbClr val="000000">
                  <a:alpha val="63000"/>
                </a:srgbClr>
              </a:outerShdw>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s-EC"/>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strRef>
              <c:f>('Ind. Financieros'!$D$68,'Ind. Financieros'!$E$68,'Ind. Financieros'!$F$68)</c:f>
              <c:strCache>
                <c:ptCount val="3"/>
                <c:pt idx="0">
                  <c:v>Año 1</c:v>
                </c:pt>
                <c:pt idx="1">
                  <c:v>Año 2</c:v>
                </c:pt>
                <c:pt idx="2">
                  <c:v>Año 3</c:v>
                </c:pt>
              </c:strCache>
            </c:strRef>
          </c:cat>
          <c:val>
            <c:numRef>
              <c:f>'Ind. Financieros'!$D$71:$F$71</c:f>
              <c:numCache>
                <c:formatCode>0%</c:formatCode>
                <c:ptCount val="3"/>
                <c:pt idx="0">
                  <c:v>7.0299990016971146</c:v>
                </c:pt>
                <c:pt idx="1">
                  <c:v>4.9561912625367297</c:v>
                </c:pt>
                <c:pt idx="2">
                  <c:v>3.2368281584093275</c:v>
                </c:pt>
              </c:numCache>
            </c:numRef>
          </c:val>
          <c:smooth val="0"/>
          <c:extLst>
            <c:ext xmlns:c16="http://schemas.microsoft.com/office/drawing/2014/chart" uri="{C3380CC4-5D6E-409C-BE32-E72D297353CC}">
              <c16:uniqueId val="{00000002-B1C0-4A8D-8C4F-190843D46051}"/>
            </c:ext>
          </c:extLst>
        </c:ser>
        <c:ser>
          <c:idx val="3"/>
          <c:order val="3"/>
          <c:tx>
            <c:strRef>
              <c:f>'Ind. Financieros'!$B$72</c:f>
              <c:strCache>
                <c:ptCount val="1"/>
                <c:pt idx="0">
                  <c:v>Apalancamiento a largo plazo</c:v>
                </c:pt>
              </c:strCache>
            </c:strRef>
          </c:tx>
          <c:spPr>
            <a:ln w="34925" cap="rnd">
              <a:solidFill>
                <a:schemeClr val="accent4"/>
              </a:solidFill>
              <a:round/>
            </a:ln>
            <a:effectLst>
              <a:outerShdw blurRad="57150" dist="19050" dir="5400000" algn="ctr" rotWithShape="0">
                <a:srgbClr val="000000">
                  <a:alpha val="63000"/>
                </a:srgbClr>
              </a:outerShdw>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s-EC"/>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strRef>
              <c:f>('Ind. Financieros'!$D$68,'Ind. Financieros'!$E$68,'Ind. Financieros'!$F$68)</c:f>
              <c:strCache>
                <c:ptCount val="3"/>
                <c:pt idx="0">
                  <c:v>Año 1</c:v>
                </c:pt>
                <c:pt idx="1">
                  <c:v>Año 2</c:v>
                </c:pt>
                <c:pt idx="2">
                  <c:v>Año 3</c:v>
                </c:pt>
              </c:strCache>
            </c:strRef>
          </c:cat>
          <c:val>
            <c:numRef>
              <c:f>'Ind. Financieros'!$D$72:$F$72</c:f>
              <c:numCache>
                <c:formatCode>0%</c:formatCode>
                <c:ptCount val="3"/>
                <c:pt idx="0">
                  <c:v>1.6012279125486673</c:v>
                </c:pt>
                <c:pt idx="1">
                  <c:v>0.13050341193326695</c:v>
                </c:pt>
                <c:pt idx="2">
                  <c:v>0.15003929165372173</c:v>
                </c:pt>
              </c:numCache>
            </c:numRef>
          </c:val>
          <c:smooth val="0"/>
          <c:extLst>
            <c:ext xmlns:c16="http://schemas.microsoft.com/office/drawing/2014/chart" uri="{C3380CC4-5D6E-409C-BE32-E72D297353CC}">
              <c16:uniqueId val="{00000003-B1C0-4A8D-8C4F-190843D46051}"/>
            </c:ext>
          </c:extLst>
        </c:ser>
        <c:ser>
          <c:idx val="4"/>
          <c:order val="4"/>
          <c:tx>
            <c:strRef>
              <c:f>'Ind. Financieros'!$B$73</c:f>
              <c:strCache>
                <c:ptCount val="1"/>
                <c:pt idx="0">
                  <c:v>Apalancamiento financiero</c:v>
                </c:pt>
              </c:strCache>
            </c:strRef>
          </c:tx>
          <c:spPr>
            <a:ln w="34925" cap="rnd">
              <a:solidFill>
                <a:schemeClr val="accent5"/>
              </a:solidFill>
              <a:round/>
            </a:ln>
            <a:effectLst>
              <a:outerShdw blurRad="57150" dist="19050" dir="5400000" algn="ctr" rotWithShape="0">
                <a:srgbClr val="000000">
                  <a:alpha val="63000"/>
                </a:srgbClr>
              </a:outerShdw>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s-EC"/>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strRef>
              <c:f>('Ind. Financieros'!$D$68,'Ind. Financieros'!$E$68,'Ind. Financieros'!$F$68)</c:f>
              <c:strCache>
                <c:ptCount val="3"/>
                <c:pt idx="0">
                  <c:v>Año 1</c:v>
                </c:pt>
                <c:pt idx="1">
                  <c:v>Año 2</c:v>
                </c:pt>
                <c:pt idx="2">
                  <c:v>Año 3</c:v>
                </c:pt>
              </c:strCache>
            </c:strRef>
          </c:cat>
          <c:val>
            <c:numRef>
              <c:f>'Ind. Financieros'!$D$73:$F$73</c:f>
              <c:numCache>
                <c:formatCode>0%</c:formatCode>
                <c:ptCount val="3"/>
                <c:pt idx="0">
                  <c:v>6.2054507337526204</c:v>
                </c:pt>
                <c:pt idx="1">
                  <c:v>3.2381068020107335</c:v>
                </c:pt>
                <c:pt idx="2">
                  <c:v>2.5630950858020065</c:v>
                </c:pt>
              </c:numCache>
            </c:numRef>
          </c:val>
          <c:smooth val="0"/>
          <c:extLst>
            <c:ext xmlns:c16="http://schemas.microsoft.com/office/drawing/2014/chart" uri="{C3380CC4-5D6E-409C-BE32-E72D297353CC}">
              <c16:uniqueId val="{00000004-B1C0-4A8D-8C4F-190843D46051}"/>
            </c:ext>
          </c:extLst>
        </c:ser>
        <c:dLbls>
          <c:dLblPos val="t"/>
          <c:showLegendKey val="0"/>
          <c:showVal val="1"/>
          <c:showCatName val="0"/>
          <c:showSerName val="0"/>
          <c:showPercent val="0"/>
          <c:showBubbleSize val="0"/>
        </c:dLbls>
        <c:smooth val="0"/>
        <c:axId val="689497583"/>
        <c:axId val="687910559"/>
      </c:lineChart>
      <c:catAx>
        <c:axId val="689497583"/>
        <c:scaling>
          <c:orientation val="minMax"/>
        </c:scaling>
        <c:delete val="0"/>
        <c:axPos val="b"/>
        <c:numFmt formatCode="General" sourceLinked="1"/>
        <c:majorTickMark val="none"/>
        <c:minorTickMark val="none"/>
        <c:tickLblPos val="nextTo"/>
        <c:spPr>
          <a:noFill/>
          <a:ln w="9525" cap="flat" cmpd="sng" algn="ctr">
            <a:solidFill>
              <a:schemeClr val="lt1">
                <a:lumMod val="95000"/>
                <a:alpha val="10000"/>
              </a:schemeClr>
            </a:solidFill>
            <a:round/>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s-EC"/>
          </a:p>
        </c:txPr>
        <c:crossAx val="687910559"/>
        <c:crosses val="autoZero"/>
        <c:auto val="1"/>
        <c:lblAlgn val="ctr"/>
        <c:lblOffset val="100"/>
        <c:noMultiLvlLbl val="0"/>
      </c:catAx>
      <c:valAx>
        <c:axId val="687910559"/>
        <c:scaling>
          <c:orientation val="minMax"/>
        </c:scaling>
        <c:delete val="0"/>
        <c:axPos val="l"/>
        <c:majorGridlines>
          <c:spPr>
            <a:ln w="9525" cap="flat" cmpd="sng" algn="ctr">
              <a:solidFill>
                <a:schemeClr val="lt1">
                  <a:lumMod val="95000"/>
                  <a:alpha val="10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s-EC"/>
          </a:p>
        </c:txPr>
        <c:crossAx val="689497583"/>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s-EC"/>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s-EC"/>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s-EC"/>
              <a:t>INDICES DE ACTIVIDAD</a:t>
            </a:r>
          </a:p>
        </c:rich>
      </c:tx>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s-EC"/>
        </a:p>
      </c:txPr>
    </c:title>
    <c:autoTitleDeleted val="0"/>
    <c:plotArea>
      <c:layout/>
      <c:lineChart>
        <c:grouping val="standard"/>
        <c:varyColors val="0"/>
        <c:ser>
          <c:idx val="0"/>
          <c:order val="0"/>
          <c:tx>
            <c:strRef>
              <c:f>'Ind. Financieros'!$B$98</c:f>
              <c:strCache>
                <c:ptCount val="1"/>
                <c:pt idx="0">
                  <c:v>Rotación de cuentas por cobrar o cartera</c:v>
                </c:pt>
              </c:strCache>
            </c:strRef>
          </c:tx>
          <c:spPr>
            <a:ln w="34925" cap="rnd">
              <a:solidFill>
                <a:schemeClr val="accent1"/>
              </a:solidFill>
              <a:round/>
            </a:ln>
            <a:effectLst>
              <a:outerShdw blurRad="57150" dist="19050" dir="5400000" algn="ctr" rotWithShape="0">
                <a:srgbClr val="000000">
                  <a:alpha val="63000"/>
                </a:srgbClr>
              </a:outerShdw>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s-EC"/>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strRef>
              <c:f>('Ind. Financieros'!$D$97,'Ind. Financieros'!$E$97,'Ind. Financieros'!$F$97)</c:f>
              <c:strCache>
                <c:ptCount val="3"/>
                <c:pt idx="0">
                  <c:v>Año 1</c:v>
                </c:pt>
                <c:pt idx="1">
                  <c:v>Año 2</c:v>
                </c:pt>
                <c:pt idx="2">
                  <c:v>Año 3</c:v>
                </c:pt>
              </c:strCache>
            </c:strRef>
          </c:cat>
          <c:val>
            <c:numRef>
              <c:f>'Ind. Financieros'!$D$98:$F$98</c:f>
              <c:numCache>
                <c:formatCode>_(* #,##0.00_);_(* \(#,##0.00\);_(* "-"??_);_(@_)</c:formatCode>
                <c:ptCount val="3"/>
                <c:pt idx="0">
                  <c:v>5.5176398552741439</c:v>
                </c:pt>
                <c:pt idx="1">
                  <c:v>7.9290816326530615</c:v>
                </c:pt>
                <c:pt idx="2">
                  <c:v>8.473507666352404</c:v>
                </c:pt>
              </c:numCache>
            </c:numRef>
          </c:val>
          <c:smooth val="0"/>
          <c:extLst>
            <c:ext xmlns:c16="http://schemas.microsoft.com/office/drawing/2014/chart" uri="{C3380CC4-5D6E-409C-BE32-E72D297353CC}">
              <c16:uniqueId val="{00000000-4F60-49C2-B4DA-E579C5655C84}"/>
            </c:ext>
          </c:extLst>
        </c:ser>
        <c:ser>
          <c:idx val="1"/>
          <c:order val="1"/>
          <c:tx>
            <c:strRef>
              <c:f>'Ind. Financieros'!$B$100</c:f>
              <c:strCache>
                <c:ptCount val="1"/>
                <c:pt idx="0">
                  <c:v>Rotación de inventarios</c:v>
                </c:pt>
              </c:strCache>
            </c:strRef>
          </c:tx>
          <c:spPr>
            <a:ln w="34925" cap="rnd">
              <a:solidFill>
                <a:schemeClr val="accent2"/>
              </a:solidFill>
              <a:round/>
            </a:ln>
            <a:effectLst>
              <a:outerShdw blurRad="57150" dist="19050" dir="5400000" algn="ctr" rotWithShape="0">
                <a:srgbClr val="000000">
                  <a:alpha val="63000"/>
                </a:srgbClr>
              </a:outerShdw>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s-EC"/>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strRef>
              <c:f>('Ind. Financieros'!$D$97,'Ind. Financieros'!$E$97,'Ind. Financieros'!$F$97)</c:f>
              <c:strCache>
                <c:ptCount val="3"/>
                <c:pt idx="0">
                  <c:v>Año 1</c:v>
                </c:pt>
                <c:pt idx="1">
                  <c:v>Año 2</c:v>
                </c:pt>
                <c:pt idx="2">
                  <c:v>Año 3</c:v>
                </c:pt>
              </c:strCache>
            </c:strRef>
          </c:cat>
          <c:val>
            <c:numRef>
              <c:f>'Ind. Financieros'!$D$100:$F$100</c:f>
              <c:numCache>
                <c:formatCode>_(* #,##0.00_);_(* \(#,##0.00\);_(* "-"??_);_(@_)</c:formatCode>
                <c:ptCount val="3"/>
                <c:pt idx="0">
                  <c:v>9.7159787407312166</c:v>
                </c:pt>
                <c:pt idx="1">
                  <c:v>9.7602305065452484</c:v>
                </c:pt>
                <c:pt idx="2">
                  <c:v>14.405930994109253</c:v>
                </c:pt>
              </c:numCache>
            </c:numRef>
          </c:val>
          <c:smooth val="0"/>
          <c:extLst>
            <c:ext xmlns:c16="http://schemas.microsoft.com/office/drawing/2014/chart" uri="{C3380CC4-5D6E-409C-BE32-E72D297353CC}">
              <c16:uniqueId val="{00000001-4F60-49C2-B4DA-E579C5655C84}"/>
            </c:ext>
          </c:extLst>
        </c:ser>
        <c:ser>
          <c:idx val="2"/>
          <c:order val="2"/>
          <c:tx>
            <c:strRef>
              <c:f>'Ind. Financieros'!$B$102</c:f>
              <c:strCache>
                <c:ptCount val="1"/>
                <c:pt idx="0">
                  <c:v>Rotación de cuentas por pagar </c:v>
                </c:pt>
              </c:strCache>
            </c:strRef>
          </c:tx>
          <c:spPr>
            <a:ln w="34925" cap="rnd">
              <a:solidFill>
                <a:schemeClr val="accent3"/>
              </a:solidFill>
              <a:round/>
            </a:ln>
            <a:effectLst>
              <a:outerShdw blurRad="57150" dist="19050" dir="5400000" algn="ctr" rotWithShape="0">
                <a:srgbClr val="000000">
                  <a:alpha val="63000"/>
                </a:srgbClr>
              </a:outerShdw>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s-EC"/>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strRef>
              <c:f>('Ind. Financieros'!$D$97,'Ind. Financieros'!$E$97,'Ind. Financieros'!$F$97)</c:f>
              <c:strCache>
                <c:ptCount val="3"/>
                <c:pt idx="0">
                  <c:v>Año 1</c:v>
                </c:pt>
                <c:pt idx="1">
                  <c:v>Año 2</c:v>
                </c:pt>
                <c:pt idx="2">
                  <c:v>Año 3</c:v>
                </c:pt>
              </c:strCache>
            </c:strRef>
          </c:cat>
          <c:val>
            <c:numRef>
              <c:f>'Ind. Financieros'!$D$102:$F$102</c:f>
              <c:numCache>
                <c:formatCode>_(* #,##0.00_);_(* \(#,##0.00\);_(* "-"??_);_(@_)</c:formatCode>
                <c:ptCount val="3"/>
                <c:pt idx="0">
                  <c:v>21.514026331640995</c:v>
                </c:pt>
                <c:pt idx="1">
                  <c:v>15.070326823435632</c:v>
                </c:pt>
                <c:pt idx="2">
                  <c:v>33.742797611892456</c:v>
                </c:pt>
              </c:numCache>
            </c:numRef>
          </c:val>
          <c:smooth val="0"/>
          <c:extLst>
            <c:ext xmlns:c16="http://schemas.microsoft.com/office/drawing/2014/chart" uri="{C3380CC4-5D6E-409C-BE32-E72D297353CC}">
              <c16:uniqueId val="{00000002-4F60-49C2-B4DA-E579C5655C84}"/>
            </c:ext>
          </c:extLst>
        </c:ser>
        <c:dLbls>
          <c:dLblPos val="t"/>
          <c:showLegendKey val="0"/>
          <c:showVal val="1"/>
          <c:showCatName val="0"/>
          <c:showSerName val="0"/>
          <c:showPercent val="0"/>
          <c:showBubbleSize val="0"/>
        </c:dLbls>
        <c:smooth val="0"/>
        <c:axId val="763719551"/>
        <c:axId val="798850959"/>
      </c:lineChart>
      <c:catAx>
        <c:axId val="763719551"/>
        <c:scaling>
          <c:orientation val="minMax"/>
        </c:scaling>
        <c:delete val="0"/>
        <c:axPos val="b"/>
        <c:numFmt formatCode="General" sourceLinked="1"/>
        <c:majorTickMark val="none"/>
        <c:minorTickMark val="none"/>
        <c:tickLblPos val="nextTo"/>
        <c:spPr>
          <a:noFill/>
          <a:ln w="9525" cap="flat" cmpd="sng" algn="ctr">
            <a:solidFill>
              <a:schemeClr val="lt1">
                <a:lumMod val="95000"/>
                <a:alpha val="10000"/>
              </a:schemeClr>
            </a:solidFill>
            <a:round/>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s-EC"/>
          </a:p>
        </c:txPr>
        <c:crossAx val="798850959"/>
        <c:crosses val="autoZero"/>
        <c:auto val="1"/>
        <c:lblAlgn val="ctr"/>
        <c:lblOffset val="100"/>
        <c:noMultiLvlLbl val="0"/>
      </c:catAx>
      <c:valAx>
        <c:axId val="798850959"/>
        <c:scaling>
          <c:orientation val="minMax"/>
        </c:scaling>
        <c:delete val="0"/>
        <c:axPos val="l"/>
        <c:majorGridlines>
          <c:spPr>
            <a:ln w="9525" cap="flat" cmpd="sng" algn="ctr">
              <a:solidFill>
                <a:schemeClr val="lt1">
                  <a:lumMod val="95000"/>
                  <a:alpha val="10000"/>
                </a:schemeClr>
              </a:solidFill>
              <a:round/>
            </a:ln>
            <a:effectLst/>
          </c:spPr>
        </c:majorGridlines>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s-EC"/>
          </a:p>
        </c:txPr>
        <c:crossAx val="7637195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s-EC"/>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s-EC"/>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s-EC"/>
              <a:t>DIAS DE ACTIVIDAD</a:t>
            </a:r>
          </a:p>
        </c:rich>
      </c:tx>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s-EC"/>
        </a:p>
      </c:txPr>
    </c:title>
    <c:autoTitleDeleted val="0"/>
    <c:plotArea>
      <c:layout/>
      <c:lineChart>
        <c:grouping val="standard"/>
        <c:varyColors val="0"/>
        <c:ser>
          <c:idx val="0"/>
          <c:order val="0"/>
          <c:tx>
            <c:strRef>
              <c:f>'Ind. Financieros'!$B$99</c:f>
              <c:strCache>
                <c:ptCount val="1"/>
                <c:pt idx="0">
                  <c:v>Dìas de cobro o promedio días de cobro</c:v>
                </c:pt>
              </c:strCache>
            </c:strRef>
          </c:tx>
          <c:spPr>
            <a:ln w="34925" cap="rnd">
              <a:solidFill>
                <a:schemeClr val="accent1"/>
              </a:solidFill>
              <a:round/>
            </a:ln>
            <a:effectLst>
              <a:outerShdw blurRad="57150" dist="19050" dir="5400000" algn="ctr" rotWithShape="0">
                <a:srgbClr val="000000">
                  <a:alpha val="63000"/>
                </a:srgbClr>
              </a:outerShdw>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s-EC"/>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strRef>
              <c:f>('Ind. Financieros'!$D$97,'Ind. Financieros'!$E$97,'Ind. Financieros'!$F$97)</c:f>
              <c:strCache>
                <c:ptCount val="3"/>
                <c:pt idx="0">
                  <c:v>Año 1</c:v>
                </c:pt>
                <c:pt idx="1">
                  <c:v>Año 2</c:v>
                </c:pt>
                <c:pt idx="2">
                  <c:v>Año 3</c:v>
                </c:pt>
              </c:strCache>
            </c:strRef>
          </c:cat>
          <c:val>
            <c:numRef>
              <c:f>('Ind. Financieros'!$D$99,'Ind. Financieros'!$E$99,'Ind. Financieros'!$F$99)</c:f>
              <c:numCache>
                <c:formatCode>_(* #,##0.00_);_(* \(#,##0.00\);_(* "-"??_);_(@_)</c:formatCode>
                <c:ptCount val="3"/>
                <c:pt idx="0">
                  <c:v>65.245287739446596</c:v>
                </c:pt>
                <c:pt idx="1">
                  <c:v>45.40248375265427</c:v>
                </c:pt>
                <c:pt idx="2">
                  <c:v>42.485357206854268</c:v>
                </c:pt>
              </c:numCache>
            </c:numRef>
          </c:val>
          <c:smooth val="0"/>
          <c:extLst>
            <c:ext xmlns:c16="http://schemas.microsoft.com/office/drawing/2014/chart" uri="{C3380CC4-5D6E-409C-BE32-E72D297353CC}">
              <c16:uniqueId val="{00000000-C7E4-4FE1-87FE-8B452D6C91F9}"/>
            </c:ext>
          </c:extLst>
        </c:ser>
        <c:ser>
          <c:idx val="1"/>
          <c:order val="1"/>
          <c:tx>
            <c:strRef>
              <c:f>'Ind. Financieros'!$B$101</c:f>
              <c:strCache>
                <c:ptCount val="1"/>
                <c:pt idx="0">
                  <c:v>Días de inventarios o días de inventarios a mano </c:v>
                </c:pt>
              </c:strCache>
            </c:strRef>
          </c:tx>
          <c:spPr>
            <a:ln w="34925" cap="rnd">
              <a:solidFill>
                <a:schemeClr val="accent2"/>
              </a:solidFill>
              <a:round/>
            </a:ln>
            <a:effectLst>
              <a:outerShdw blurRad="57150" dist="19050" dir="5400000" algn="ctr" rotWithShape="0">
                <a:srgbClr val="000000">
                  <a:alpha val="63000"/>
                </a:srgbClr>
              </a:outerShdw>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s-EC"/>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strRef>
              <c:f>('Ind. Financieros'!$D$97,'Ind. Financieros'!$E$97,'Ind. Financieros'!$F$97)</c:f>
              <c:strCache>
                <c:ptCount val="3"/>
                <c:pt idx="0">
                  <c:v>Año 1</c:v>
                </c:pt>
                <c:pt idx="1">
                  <c:v>Año 2</c:v>
                </c:pt>
                <c:pt idx="2">
                  <c:v>Año 3</c:v>
                </c:pt>
              </c:strCache>
            </c:strRef>
          </c:cat>
          <c:val>
            <c:numRef>
              <c:f>('Ind. Financieros'!$D$101,'Ind. Financieros'!$E$101,'Ind. Financieros'!$F$101)</c:f>
              <c:numCache>
                <c:formatCode>_(* #,##0.00_);_(* \(#,##0.00\);_(* "-"??_);_(@_)</c:formatCode>
                <c:ptCount val="3"/>
                <c:pt idx="0">
                  <c:v>37.052365963998263</c:v>
                </c:pt>
                <c:pt idx="1">
                  <c:v>36.884374785880581</c:v>
                </c:pt>
                <c:pt idx="2">
                  <c:v>24.989707374497907</c:v>
                </c:pt>
              </c:numCache>
            </c:numRef>
          </c:val>
          <c:smooth val="0"/>
          <c:extLst>
            <c:ext xmlns:c16="http://schemas.microsoft.com/office/drawing/2014/chart" uri="{C3380CC4-5D6E-409C-BE32-E72D297353CC}">
              <c16:uniqueId val="{00000001-C7E4-4FE1-87FE-8B452D6C91F9}"/>
            </c:ext>
          </c:extLst>
        </c:ser>
        <c:ser>
          <c:idx val="2"/>
          <c:order val="2"/>
          <c:tx>
            <c:strRef>
              <c:f>'Ind. Financieros'!$B$103</c:f>
              <c:strCache>
                <c:ptCount val="1"/>
                <c:pt idx="0">
                  <c:v>Días promedios de pago</c:v>
                </c:pt>
              </c:strCache>
            </c:strRef>
          </c:tx>
          <c:spPr>
            <a:ln w="34925" cap="rnd">
              <a:solidFill>
                <a:schemeClr val="accent3"/>
              </a:solidFill>
              <a:round/>
            </a:ln>
            <a:effectLst>
              <a:outerShdw blurRad="57150" dist="19050" dir="5400000" algn="ctr" rotWithShape="0">
                <a:srgbClr val="000000">
                  <a:alpha val="63000"/>
                </a:srgbClr>
              </a:outerShdw>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s-EC"/>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strRef>
              <c:f>('Ind. Financieros'!$D$97,'Ind. Financieros'!$E$97,'Ind. Financieros'!$F$97)</c:f>
              <c:strCache>
                <c:ptCount val="3"/>
                <c:pt idx="0">
                  <c:v>Año 1</c:v>
                </c:pt>
                <c:pt idx="1">
                  <c:v>Año 2</c:v>
                </c:pt>
                <c:pt idx="2">
                  <c:v>Año 3</c:v>
                </c:pt>
              </c:strCache>
            </c:strRef>
          </c:cat>
          <c:val>
            <c:numRef>
              <c:f>('Ind. Financieros'!$D$103,'Ind. Financieros'!$E$103,'Ind. Financieros'!$F$103)</c:f>
              <c:numCache>
                <c:formatCode>_(* #,##0.00_);_(* \(#,##0.00\);_(* "-"??_);_(@_)</c:formatCode>
                <c:ptCount val="3"/>
                <c:pt idx="0">
                  <c:v>16.733269470370718</c:v>
                </c:pt>
                <c:pt idx="1">
                  <c:v>23.888002179234068</c:v>
                </c:pt>
                <c:pt idx="2">
                  <c:v>10.668943462859762</c:v>
                </c:pt>
              </c:numCache>
            </c:numRef>
          </c:val>
          <c:smooth val="0"/>
          <c:extLst>
            <c:ext xmlns:c16="http://schemas.microsoft.com/office/drawing/2014/chart" uri="{C3380CC4-5D6E-409C-BE32-E72D297353CC}">
              <c16:uniqueId val="{00000002-C7E4-4FE1-87FE-8B452D6C91F9}"/>
            </c:ext>
          </c:extLst>
        </c:ser>
        <c:dLbls>
          <c:dLblPos val="t"/>
          <c:showLegendKey val="0"/>
          <c:showVal val="1"/>
          <c:showCatName val="0"/>
          <c:showSerName val="0"/>
          <c:showPercent val="0"/>
          <c:showBubbleSize val="0"/>
        </c:dLbls>
        <c:smooth val="0"/>
        <c:axId val="572164575"/>
        <c:axId val="798838559"/>
      </c:lineChart>
      <c:catAx>
        <c:axId val="572164575"/>
        <c:scaling>
          <c:orientation val="minMax"/>
        </c:scaling>
        <c:delete val="0"/>
        <c:axPos val="b"/>
        <c:numFmt formatCode="General" sourceLinked="1"/>
        <c:majorTickMark val="none"/>
        <c:minorTickMark val="none"/>
        <c:tickLblPos val="nextTo"/>
        <c:spPr>
          <a:noFill/>
          <a:ln w="9525" cap="flat" cmpd="sng" algn="ctr">
            <a:solidFill>
              <a:schemeClr val="lt1">
                <a:lumMod val="95000"/>
                <a:alpha val="10000"/>
              </a:schemeClr>
            </a:solidFill>
            <a:round/>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s-EC"/>
          </a:p>
        </c:txPr>
        <c:crossAx val="798838559"/>
        <c:crosses val="autoZero"/>
        <c:auto val="1"/>
        <c:lblAlgn val="ctr"/>
        <c:lblOffset val="100"/>
        <c:noMultiLvlLbl val="0"/>
      </c:catAx>
      <c:valAx>
        <c:axId val="798838559"/>
        <c:scaling>
          <c:orientation val="minMax"/>
        </c:scaling>
        <c:delete val="0"/>
        <c:axPos val="l"/>
        <c:majorGridlines>
          <c:spPr>
            <a:ln w="9525" cap="flat" cmpd="sng" algn="ctr">
              <a:solidFill>
                <a:schemeClr val="lt1">
                  <a:lumMod val="95000"/>
                  <a:alpha val="10000"/>
                </a:schemeClr>
              </a:solidFill>
              <a:round/>
            </a:ln>
            <a:effectLst/>
          </c:spPr>
        </c:majorGridlines>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s-EC"/>
          </a:p>
        </c:txPr>
        <c:crossAx val="572164575"/>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s-EC"/>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s-EC"/>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s-EC"/>
              <a:t>INDICES DE ACTIVIDAD EN DIAS</a:t>
            </a:r>
          </a:p>
        </c:rich>
      </c:tx>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s-EC"/>
        </a:p>
      </c:txPr>
    </c:title>
    <c:autoTitleDeleted val="0"/>
    <c:plotArea>
      <c:layout/>
      <c:lineChart>
        <c:grouping val="standard"/>
        <c:varyColors val="0"/>
        <c:ser>
          <c:idx val="0"/>
          <c:order val="0"/>
          <c:tx>
            <c:strRef>
              <c:f>'Ind. Financieros'!$B$128</c:f>
              <c:strCache>
                <c:ptCount val="1"/>
                <c:pt idx="0">
                  <c:v>Ciclo operativo </c:v>
                </c:pt>
              </c:strCache>
            </c:strRef>
          </c:tx>
          <c:spPr>
            <a:ln w="34925" cap="rnd">
              <a:solidFill>
                <a:schemeClr val="accent1"/>
              </a:solidFill>
              <a:round/>
            </a:ln>
            <a:effectLst>
              <a:outerShdw blurRad="57150" dist="19050" dir="5400000" algn="ctr" rotWithShape="0">
                <a:srgbClr val="000000">
                  <a:alpha val="63000"/>
                </a:srgbClr>
              </a:outerShdw>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s-EC"/>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strRef>
              <c:f>('Ind. Financieros'!$D$127,'Ind. Financieros'!$E$127,'Ind. Financieros'!$F$127)</c:f>
              <c:strCache>
                <c:ptCount val="3"/>
                <c:pt idx="0">
                  <c:v>Año 1</c:v>
                </c:pt>
                <c:pt idx="1">
                  <c:v>Año 2</c:v>
                </c:pt>
                <c:pt idx="2">
                  <c:v>Año 3</c:v>
                </c:pt>
              </c:strCache>
            </c:strRef>
          </c:cat>
          <c:val>
            <c:numRef>
              <c:f>('Ind. Financieros'!$D$128,'Ind. Financieros'!$E$128,'Ind. Financieros'!$F$128)</c:f>
              <c:numCache>
                <c:formatCode>_(* #,##0.00_);_(* \(#,##0.00\);_(* "-"??_);_(@_)</c:formatCode>
                <c:ptCount val="3"/>
                <c:pt idx="0">
                  <c:v>102.29765370344487</c:v>
                </c:pt>
                <c:pt idx="1">
                  <c:v>82.286858538534858</c:v>
                </c:pt>
                <c:pt idx="2">
                  <c:v>67.475064581352171</c:v>
                </c:pt>
              </c:numCache>
            </c:numRef>
          </c:val>
          <c:smooth val="0"/>
          <c:extLst>
            <c:ext xmlns:c16="http://schemas.microsoft.com/office/drawing/2014/chart" uri="{C3380CC4-5D6E-409C-BE32-E72D297353CC}">
              <c16:uniqueId val="{00000000-6596-470B-B0D9-4257EB15F6F5}"/>
            </c:ext>
          </c:extLst>
        </c:ser>
        <c:ser>
          <c:idx val="1"/>
          <c:order val="1"/>
          <c:tx>
            <c:strRef>
              <c:f>'Ind. Financieros'!$B$129</c:f>
              <c:strCache>
                <c:ptCount val="1"/>
                <c:pt idx="0">
                  <c:v>ciclo de caja o de efectivo </c:v>
                </c:pt>
              </c:strCache>
            </c:strRef>
          </c:tx>
          <c:spPr>
            <a:ln w="34925" cap="rnd">
              <a:solidFill>
                <a:schemeClr val="accent2"/>
              </a:solidFill>
              <a:round/>
            </a:ln>
            <a:effectLst>
              <a:outerShdw blurRad="57150" dist="19050" dir="5400000" algn="ctr" rotWithShape="0">
                <a:srgbClr val="000000">
                  <a:alpha val="63000"/>
                </a:srgbClr>
              </a:outerShdw>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s-EC"/>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strRef>
              <c:f>('Ind. Financieros'!$D$127,'Ind. Financieros'!$E$127,'Ind. Financieros'!$F$127)</c:f>
              <c:strCache>
                <c:ptCount val="3"/>
                <c:pt idx="0">
                  <c:v>Año 1</c:v>
                </c:pt>
                <c:pt idx="1">
                  <c:v>Año 2</c:v>
                </c:pt>
                <c:pt idx="2">
                  <c:v>Año 3</c:v>
                </c:pt>
              </c:strCache>
            </c:strRef>
          </c:cat>
          <c:val>
            <c:numRef>
              <c:f>('Ind. Financieros'!$D$129,'Ind. Financieros'!$E$129,'Ind. Financieros'!$F$129)</c:f>
              <c:numCache>
                <c:formatCode>_(* #,##0.00_);_(* \(#,##0.00\);_(* "-"??_);_(@_)</c:formatCode>
                <c:ptCount val="3"/>
                <c:pt idx="0">
                  <c:v>85.564384233074151</c:v>
                </c:pt>
                <c:pt idx="1">
                  <c:v>58.398856359300794</c:v>
                </c:pt>
                <c:pt idx="2">
                  <c:v>56.806121118492413</c:v>
                </c:pt>
              </c:numCache>
            </c:numRef>
          </c:val>
          <c:smooth val="0"/>
          <c:extLst>
            <c:ext xmlns:c16="http://schemas.microsoft.com/office/drawing/2014/chart" uri="{C3380CC4-5D6E-409C-BE32-E72D297353CC}">
              <c16:uniqueId val="{00000001-6596-470B-B0D9-4257EB15F6F5}"/>
            </c:ext>
          </c:extLst>
        </c:ser>
        <c:dLbls>
          <c:dLblPos val="t"/>
          <c:showLegendKey val="0"/>
          <c:showVal val="1"/>
          <c:showCatName val="0"/>
          <c:showSerName val="0"/>
          <c:showPercent val="0"/>
          <c:showBubbleSize val="0"/>
        </c:dLbls>
        <c:smooth val="0"/>
        <c:axId val="689491343"/>
        <c:axId val="798845503"/>
      </c:lineChart>
      <c:catAx>
        <c:axId val="689491343"/>
        <c:scaling>
          <c:orientation val="minMax"/>
        </c:scaling>
        <c:delete val="0"/>
        <c:axPos val="b"/>
        <c:numFmt formatCode="General" sourceLinked="1"/>
        <c:majorTickMark val="none"/>
        <c:minorTickMark val="none"/>
        <c:tickLblPos val="nextTo"/>
        <c:spPr>
          <a:noFill/>
          <a:ln w="9525" cap="flat" cmpd="sng" algn="ctr">
            <a:solidFill>
              <a:schemeClr val="lt1">
                <a:lumMod val="95000"/>
                <a:alpha val="10000"/>
              </a:schemeClr>
            </a:solidFill>
            <a:round/>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s-EC"/>
          </a:p>
        </c:txPr>
        <c:crossAx val="798845503"/>
        <c:crosses val="autoZero"/>
        <c:auto val="1"/>
        <c:lblAlgn val="ctr"/>
        <c:lblOffset val="100"/>
        <c:noMultiLvlLbl val="0"/>
      </c:catAx>
      <c:valAx>
        <c:axId val="798845503"/>
        <c:scaling>
          <c:orientation val="minMax"/>
        </c:scaling>
        <c:delete val="0"/>
        <c:axPos val="l"/>
        <c:majorGridlines>
          <c:spPr>
            <a:ln w="9525" cap="flat" cmpd="sng" algn="ctr">
              <a:solidFill>
                <a:schemeClr val="lt1">
                  <a:lumMod val="95000"/>
                  <a:alpha val="10000"/>
                </a:schemeClr>
              </a:solidFill>
              <a:round/>
            </a:ln>
            <a:effectLst/>
          </c:spPr>
        </c:majorGridlines>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s-EC"/>
          </a:p>
        </c:txPr>
        <c:crossAx val="689491343"/>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s-EC"/>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s-EC"/>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s-EC"/>
              <a:t>ROTACIÓN VALORES MONETARIOS</a:t>
            </a:r>
          </a:p>
        </c:rich>
      </c:tx>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s-EC"/>
        </a:p>
      </c:txPr>
    </c:title>
    <c:autoTitleDeleted val="0"/>
    <c:plotArea>
      <c:layout/>
      <c:lineChart>
        <c:grouping val="standard"/>
        <c:varyColors val="0"/>
        <c:ser>
          <c:idx val="0"/>
          <c:order val="0"/>
          <c:tx>
            <c:strRef>
              <c:f>'Ind. Financieros'!$B$152</c:f>
              <c:strCache>
                <c:ptCount val="1"/>
                <c:pt idx="0">
                  <c:v>Rotación de activos fijos</c:v>
                </c:pt>
              </c:strCache>
            </c:strRef>
          </c:tx>
          <c:spPr>
            <a:ln w="34925" cap="rnd">
              <a:solidFill>
                <a:schemeClr val="accent1"/>
              </a:solidFill>
              <a:round/>
            </a:ln>
            <a:effectLst>
              <a:outerShdw blurRad="57150" dist="19050" dir="5400000" algn="ctr" rotWithShape="0">
                <a:srgbClr val="000000">
                  <a:alpha val="63000"/>
                </a:srgbClr>
              </a:outerShdw>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s-EC"/>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strRef>
              <c:f>('Ind. Financieros'!$D$151,'Ind. Financieros'!$E$151,'Ind. Financieros'!$F$151)</c:f>
              <c:strCache>
                <c:ptCount val="3"/>
                <c:pt idx="0">
                  <c:v>Año 1</c:v>
                </c:pt>
                <c:pt idx="1">
                  <c:v>Año 2</c:v>
                </c:pt>
                <c:pt idx="2">
                  <c:v>Año 3</c:v>
                </c:pt>
              </c:strCache>
            </c:strRef>
          </c:cat>
          <c:val>
            <c:numRef>
              <c:f>('Ind. Financieros'!$D$152,'Ind. Financieros'!$E$152,'Ind. Financieros'!$F$152)</c:f>
              <c:numCache>
                <c:formatCode>_(* #,##0.00_);_(* \(#,##0.00\);_(* "-"??_);_(@_)</c:formatCode>
                <c:ptCount val="3"/>
                <c:pt idx="0">
                  <c:v>32.18951743846204</c:v>
                </c:pt>
                <c:pt idx="1">
                  <c:v>33.201353035428163</c:v>
                </c:pt>
                <c:pt idx="2">
                  <c:v>28.12176404716422</c:v>
                </c:pt>
              </c:numCache>
            </c:numRef>
          </c:val>
          <c:smooth val="0"/>
          <c:extLst>
            <c:ext xmlns:c16="http://schemas.microsoft.com/office/drawing/2014/chart" uri="{C3380CC4-5D6E-409C-BE32-E72D297353CC}">
              <c16:uniqueId val="{00000000-876D-46B5-9900-2259DB729F0A}"/>
            </c:ext>
          </c:extLst>
        </c:ser>
        <c:ser>
          <c:idx val="1"/>
          <c:order val="1"/>
          <c:tx>
            <c:strRef>
              <c:f>'Ind. Financieros'!$B$153</c:f>
              <c:strCache>
                <c:ptCount val="1"/>
                <c:pt idx="0">
                  <c:v>Rotación de activos operacionales</c:v>
                </c:pt>
              </c:strCache>
            </c:strRef>
          </c:tx>
          <c:spPr>
            <a:ln w="34925" cap="rnd">
              <a:solidFill>
                <a:schemeClr val="accent2"/>
              </a:solidFill>
              <a:round/>
            </a:ln>
            <a:effectLst>
              <a:outerShdw blurRad="57150" dist="19050" dir="5400000" algn="ctr" rotWithShape="0">
                <a:srgbClr val="000000">
                  <a:alpha val="63000"/>
                </a:srgbClr>
              </a:outerShdw>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s-EC"/>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strRef>
              <c:f>('Ind. Financieros'!$D$151,'Ind. Financieros'!$E$151,'Ind. Financieros'!$F$151)</c:f>
              <c:strCache>
                <c:ptCount val="3"/>
                <c:pt idx="0">
                  <c:v>Año 1</c:v>
                </c:pt>
                <c:pt idx="1">
                  <c:v>Año 2</c:v>
                </c:pt>
                <c:pt idx="2">
                  <c:v>Año 3</c:v>
                </c:pt>
              </c:strCache>
            </c:strRef>
          </c:cat>
          <c:val>
            <c:numRef>
              <c:f>('Ind. Financieros'!$D$153,'Ind. Financieros'!$E$153,'Ind. Financieros'!$F$153)</c:f>
              <c:numCache>
                <c:formatCode>_(* #,##0.00_);_(* \(#,##0.00\);_(* "-"??_);_(@_)</c:formatCode>
                <c:ptCount val="3"/>
                <c:pt idx="0">
                  <c:v>17.860895888140114</c:v>
                </c:pt>
                <c:pt idx="1">
                  <c:v>23.535825840037862</c:v>
                </c:pt>
                <c:pt idx="2">
                  <c:v>22.77738355652777</c:v>
                </c:pt>
              </c:numCache>
            </c:numRef>
          </c:val>
          <c:smooth val="0"/>
          <c:extLst>
            <c:ext xmlns:c16="http://schemas.microsoft.com/office/drawing/2014/chart" uri="{C3380CC4-5D6E-409C-BE32-E72D297353CC}">
              <c16:uniqueId val="{00000001-876D-46B5-9900-2259DB729F0A}"/>
            </c:ext>
          </c:extLst>
        </c:ser>
        <c:ser>
          <c:idx val="2"/>
          <c:order val="2"/>
          <c:tx>
            <c:strRef>
              <c:f>'Ind. Financieros'!$B$154</c:f>
              <c:strCache>
                <c:ptCount val="1"/>
                <c:pt idx="0">
                  <c:v>Rotación de activos totales</c:v>
                </c:pt>
              </c:strCache>
            </c:strRef>
          </c:tx>
          <c:spPr>
            <a:ln w="34925" cap="rnd">
              <a:solidFill>
                <a:schemeClr val="accent3"/>
              </a:solidFill>
              <a:round/>
            </a:ln>
            <a:effectLst>
              <a:outerShdw blurRad="57150" dist="19050" dir="5400000" algn="ctr" rotWithShape="0">
                <a:srgbClr val="000000">
                  <a:alpha val="63000"/>
                </a:srgbClr>
              </a:outerShdw>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s-EC"/>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strRef>
              <c:f>('Ind. Financieros'!$D$151,'Ind. Financieros'!$E$151,'Ind. Financieros'!$F$151)</c:f>
              <c:strCache>
                <c:ptCount val="3"/>
                <c:pt idx="0">
                  <c:v>Año 1</c:v>
                </c:pt>
                <c:pt idx="1">
                  <c:v>Año 2</c:v>
                </c:pt>
                <c:pt idx="2">
                  <c:v>Año 3</c:v>
                </c:pt>
              </c:strCache>
            </c:strRef>
          </c:cat>
          <c:val>
            <c:numRef>
              <c:f>('Ind. Financieros'!$D$154,'Ind. Financieros'!$E$154,'Ind. Financieros'!$F$154)</c:f>
              <c:numCache>
                <c:formatCode>0.00</c:formatCode>
                <c:ptCount val="3"/>
                <c:pt idx="0">
                  <c:v>2.5686284671835482</c:v>
                </c:pt>
                <c:pt idx="1">
                  <c:v>2.9762052951596685</c:v>
                </c:pt>
                <c:pt idx="2">
                  <c:v>3.5569705680184964</c:v>
                </c:pt>
              </c:numCache>
            </c:numRef>
          </c:val>
          <c:smooth val="0"/>
          <c:extLst>
            <c:ext xmlns:c16="http://schemas.microsoft.com/office/drawing/2014/chart" uri="{C3380CC4-5D6E-409C-BE32-E72D297353CC}">
              <c16:uniqueId val="{00000002-876D-46B5-9900-2259DB729F0A}"/>
            </c:ext>
          </c:extLst>
        </c:ser>
        <c:dLbls>
          <c:dLblPos val="t"/>
          <c:showLegendKey val="0"/>
          <c:showVal val="1"/>
          <c:showCatName val="0"/>
          <c:showSerName val="0"/>
          <c:showPercent val="0"/>
          <c:showBubbleSize val="0"/>
        </c:dLbls>
        <c:smooth val="0"/>
        <c:axId val="794437039"/>
        <c:axId val="760601231"/>
      </c:lineChart>
      <c:catAx>
        <c:axId val="794437039"/>
        <c:scaling>
          <c:orientation val="minMax"/>
        </c:scaling>
        <c:delete val="0"/>
        <c:axPos val="b"/>
        <c:numFmt formatCode="General" sourceLinked="1"/>
        <c:majorTickMark val="none"/>
        <c:minorTickMark val="none"/>
        <c:tickLblPos val="nextTo"/>
        <c:spPr>
          <a:noFill/>
          <a:ln w="9525" cap="flat" cmpd="sng" algn="ctr">
            <a:solidFill>
              <a:schemeClr val="lt1">
                <a:lumMod val="95000"/>
                <a:alpha val="10000"/>
              </a:schemeClr>
            </a:solidFill>
            <a:round/>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s-EC"/>
          </a:p>
        </c:txPr>
        <c:crossAx val="760601231"/>
        <c:crosses val="autoZero"/>
        <c:auto val="1"/>
        <c:lblAlgn val="ctr"/>
        <c:lblOffset val="100"/>
        <c:noMultiLvlLbl val="0"/>
      </c:catAx>
      <c:valAx>
        <c:axId val="760601231"/>
        <c:scaling>
          <c:orientation val="minMax"/>
        </c:scaling>
        <c:delete val="0"/>
        <c:axPos val="l"/>
        <c:majorGridlines>
          <c:spPr>
            <a:ln w="9525" cap="flat" cmpd="sng" algn="ctr">
              <a:solidFill>
                <a:schemeClr val="lt1">
                  <a:lumMod val="95000"/>
                  <a:alpha val="10000"/>
                </a:schemeClr>
              </a:solidFill>
              <a:round/>
            </a:ln>
            <a:effectLst/>
          </c:spPr>
        </c:majorGridlines>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s-EC"/>
          </a:p>
        </c:txPr>
        <c:crossAx val="794437039"/>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s-EC"/>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s-EC"/>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33">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9525" cap="flat" cmpd="sng" algn="ctr">
        <a:solidFill>
          <a:schemeClr val="lt1">
            <a:lumMod val="95000"/>
            <a:alpha val="10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lt1">
            <a:lumMod val="95000"/>
            <a:alpha val="10000"/>
          </a:schemeClr>
        </a:solidFill>
        <a:round/>
      </a:ln>
    </cs:spPr>
  </cs:gridlineMajor>
  <cs:gridlineMinor>
    <cs:lnRef idx="0"/>
    <cs:fillRef idx="0"/>
    <cs:effectRef idx="0"/>
    <cs:fontRef idx="minor">
      <a:schemeClr val="tx1"/>
    </cs:fontRef>
    <cs:spPr>
      <a:ln>
        <a:solidFill>
          <a:schemeClr val="lt1">
            <a:lumMod val="95000"/>
            <a:alpha val="5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charts/style10.xml><?xml version="1.0" encoding="utf-8"?>
<cs:chartStyle xmlns:cs="http://schemas.microsoft.com/office/drawing/2012/chartStyle" xmlns:a="http://schemas.openxmlformats.org/drawingml/2006/main" id="233">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9525" cap="flat" cmpd="sng" algn="ctr">
        <a:solidFill>
          <a:schemeClr val="lt1">
            <a:lumMod val="95000"/>
            <a:alpha val="10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lt1">
            <a:lumMod val="95000"/>
            <a:alpha val="10000"/>
          </a:schemeClr>
        </a:solidFill>
        <a:round/>
      </a:ln>
    </cs:spPr>
  </cs:gridlineMajor>
  <cs:gridlineMinor>
    <cs:lnRef idx="0"/>
    <cs:fillRef idx="0"/>
    <cs:effectRef idx="0"/>
    <cs:fontRef idx="minor">
      <a:schemeClr val="tx1"/>
    </cs:fontRef>
    <cs:spPr>
      <a:ln>
        <a:solidFill>
          <a:schemeClr val="lt1">
            <a:lumMod val="95000"/>
            <a:alpha val="5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charts/style11.xml><?xml version="1.0" encoding="utf-8"?>
<cs:chartStyle xmlns:cs="http://schemas.microsoft.com/office/drawing/2012/chartStyle" xmlns:a="http://schemas.openxmlformats.org/drawingml/2006/main" id="233">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9525" cap="flat" cmpd="sng" algn="ctr">
        <a:solidFill>
          <a:schemeClr val="lt1">
            <a:lumMod val="95000"/>
            <a:alpha val="10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lt1">
            <a:lumMod val="95000"/>
            <a:alpha val="10000"/>
          </a:schemeClr>
        </a:solidFill>
        <a:round/>
      </a:ln>
    </cs:spPr>
  </cs:gridlineMajor>
  <cs:gridlineMinor>
    <cs:lnRef idx="0"/>
    <cs:fillRef idx="0"/>
    <cs:effectRef idx="0"/>
    <cs:fontRef idx="minor">
      <a:schemeClr val="tx1"/>
    </cs:fontRef>
    <cs:spPr>
      <a:ln>
        <a:solidFill>
          <a:schemeClr val="lt1">
            <a:lumMod val="95000"/>
            <a:alpha val="5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charts/style2.xml><?xml version="1.0" encoding="utf-8"?>
<cs:chartStyle xmlns:cs="http://schemas.microsoft.com/office/drawing/2012/chartStyle" xmlns:a="http://schemas.openxmlformats.org/drawingml/2006/main" id="233">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9525" cap="flat" cmpd="sng" algn="ctr">
        <a:solidFill>
          <a:schemeClr val="lt1">
            <a:lumMod val="95000"/>
            <a:alpha val="10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lt1">
            <a:lumMod val="95000"/>
            <a:alpha val="10000"/>
          </a:schemeClr>
        </a:solidFill>
        <a:round/>
      </a:ln>
    </cs:spPr>
  </cs:gridlineMajor>
  <cs:gridlineMinor>
    <cs:lnRef idx="0"/>
    <cs:fillRef idx="0"/>
    <cs:effectRef idx="0"/>
    <cs:fontRef idx="minor">
      <a:schemeClr val="tx1"/>
    </cs:fontRef>
    <cs:spPr>
      <a:ln>
        <a:solidFill>
          <a:schemeClr val="lt1">
            <a:lumMod val="95000"/>
            <a:alpha val="5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charts/style3.xml><?xml version="1.0" encoding="utf-8"?>
<cs:chartStyle xmlns:cs="http://schemas.microsoft.com/office/drawing/2012/chartStyle" xmlns:a="http://schemas.openxmlformats.org/drawingml/2006/main" id="233">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9525" cap="flat" cmpd="sng" algn="ctr">
        <a:solidFill>
          <a:schemeClr val="lt1">
            <a:lumMod val="95000"/>
            <a:alpha val="10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lt1">
            <a:lumMod val="95000"/>
            <a:alpha val="10000"/>
          </a:schemeClr>
        </a:solidFill>
        <a:round/>
      </a:ln>
    </cs:spPr>
  </cs:gridlineMajor>
  <cs:gridlineMinor>
    <cs:lnRef idx="0"/>
    <cs:fillRef idx="0"/>
    <cs:effectRef idx="0"/>
    <cs:fontRef idx="minor">
      <a:schemeClr val="tx1"/>
    </cs:fontRef>
    <cs:spPr>
      <a:ln>
        <a:solidFill>
          <a:schemeClr val="lt1">
            <a:lumMod val="95000"/>
            <a:alpha val="5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charts/style4.xml><?xml version="1.0" encoding="utf-8"?>
<cs:chartStyle xmlns:cs="http://schemas.microsoft.com/office/drawing/2012/chartStyle" xmlns:a="http://schemas.openxmlformats.org/drawingml/2006/main" id="233">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9525" cap="flat" cmpd="sng" algn="ctr">
        <a:solidFill>
          <a:schemeClr val="lt1">
            <a:lumMod val="95000"/>
            <a:alpha val="10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lt1">
            <a:lumMod val="95000"/>
            <a:alpha val="10000"/>
          </a:schemeClr>
        </a:solidFill>
        <a:round/>
      </a:ln>
    </cs:spPr>
  </cs:gridlineMajor>
  <cs:gridlineMinor>
    <cs:lnRef idx="0"/>
    <cs:fillRef idx="0"/>
    <cs:effectRef idx="0"/>
    <cs:fontRef idx="minor">
      <a:schemeClr val="tx1"/>
    </cs:fontRef>
    <cs:spPr>
      <a:ln>
        <a:solidFill>
          <a:schemeClr val="lt1">
            <a:lumMod val="95000"/>
            <a:alpha val="5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charts/style5.xml><?xml version="1.0" encoding="utf-8"?>
<cs:chartStyle xmlns:cs="http://schemas.microsoft.com/office/drawing/2012/chartStyle" xmlns:a="http://schemas.openxmlformats.org/drawingml/2006/main" id="233">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9525" cap="flat" cmpd="sng" algn="ctr">
        <a:solidFill>
          <a:schemeClr val="lt1">
            <a:lumMod val="95000"/>
            <a:alpha val="10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lt1">
            <a:lumMod val="95000"/>
            <a:alpha val="10000"/>
          </a:schemeClr>
        </a:solidFill>
        <a:round/>
      </a:ln>
    </cs:spPr>
  </cs:gridlineMajor>
  <cs:gridlineMinor>
    <cs:lnRef idx="0"/>
    <cs:fillRef idx="0"/>
    <cs:effectRef idx="0"/>
    <cs:fontRef idx="minor">
      <a:schemeClr val="tx1"/>
    </cs:fontRef>
    <cs:spPr>
      <a:ln>
        <a:solidFill>
          <a:schemeClr val="lt1">
            <a:lumMod val="95000"/>
            <a:alpha val="5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charts/style6.xml><?xml version="1.0" encoding="utf-8"?>
<cs:chartStyle xmlns:cs="http://schemas.microsoft.com/office/drawing/2012/chartStyle" xmlns:a="http://schemas.openxmlformats.org/drawingml/2006/main" id="233">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9525" cap="flat" cmpd="sng" algn="ctr">
        <a:solidFill>
          <a:schemeClr val="lt1">
            <a:lumMod val="95000"/>
            <a:alpha val="10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lt1">
            <a:lumMod val="95000"/>
            <a:alpha val="10000"/>
          </a:schemeClr>
        </a:solidFill>
        <a:round/>
      </a:ln>
    </cs:spPr>
  </cs:gridlineMajor>
  <cs:gridlineMinor>
    <cs:lnRef idx="0"/>
    <cs:fillRef idx="0"/>
    <cs:effectRef idx="0"/>
    <cs:fontRef idx="minor">
      <a:schemeClr val="tx1"/>
    </cs:fontRef>
    <cs:spPr>
      <a:ln>
        <a:solidFill>
          <a:schemeClr val="lt1">
            <a:lumMod val="95000"/>
            <a:alpha val="5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charts/style7.xml><?xml version="1.0" encoding="utf-8"?>
<cs:chartStyle xmlns:cs="http://schemas.microsoft.com/office/drawing/2012/chartStyle" xmlns:a="http://schemas.openxmlformats.org/drawingml/2006/main" id="233">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9525" cap="flat" cmpd="sng" algn="ctr">
        <a:solidFill>
          <a:schemeClr val="lt1">
            <a:lumMod val="95000"/>
            <a:alpha val="10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lt1">
            <a:lumMod val="95000"/>
            <a:alpha val="10000"/>
          </a:schemeClr>
        </a:solidFill>
        <a:round/>
      </a:ln>
    </cs:spPr>
  </cs:gridlineMajor>
  <cs:gridlineMinor>
    <cs:lnRef idx="0"/>
    <cs:fillRef idx="0"/>
    <cs:effectRef idx="0"/>
    <cs:fontRef idx="minor">
      <a:schemeClr val="tx1"/>
    </cs:fontRef>
    <cs:spPr>
      <a:ln>
        <a:solidFill>
          <a:schemeClr val="lt1">
            <a:lumMod val="95000"/>
            <a:alpha val="5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charts/style8.xml><?xml version="1.0" encoding="utf-8"?>
<cs:chartStyle xmlns:cs="http://schemas.microsoft.com/office/drawing/2012/chartStyle" xmlns:a="http://schemas.openxmlformats.org/drawingml/2006/main" id="233">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9525" cap="flat" cmpd="sng" algn="ctr">
        <a:solidFill>
          <a:schemeClr val="lt1">
            <a:lumMod val="95000"/>
            <a:alpha val="10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lt1">
            <a:lumMod val="95000"/>
            <a:alpha val="10000"/>
          </a:schemeClr>
        </a:solidFill>
        <a:round/>
      </a:ln>
    </cs:spPr>
  </cs:gridlineMajor>
  <cs:gridlineMinor>
    <cs:lnRef idx="0"/>
    <cs:fillRef idx="0"/>
    <cs:effectRef idx="0"/>
    <cs:fontRef idx="minor">
      <a:schemeClr val="tx1"/>
    </cs:fontRef>
    <cs:spPr>
      <a:ln>
        <a:solidFill>
          <a:schemeClr val="lt1">
            <a:lumMod val="95000"/>
            <a:alpha val="5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charts/style9.xml><?xml version="1.0" encoding="utf-8"?>
<cs:chartStyle xmlns:cs="http://schemas.microsoft.com/office/drawing/2012/chartStyle" xmlns:a="http://schemas.openxmlformats.org/drawingml/2006/main" id="233">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9525" cap="flat" cmpd="sng" algn="ctr">
        <a:solidFill>
          <a:schemeClr val="lt1">
            <a:lumMod val="95000"/>
            <a:alpha val="10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lt1">
            <a:lumMod val="95000"/>
            <a:alpha val="10000"/>
          </a:schemeClr>
        </a:solidFill>
        <a:round/>
      </a:ln>
    </cs:spPr>
  </cs:gridlineMajor>
  <cs:gridlineMinor>
    <cs:lnRef idx="0"/>
    <cs:fillRef idx="0"/>
    <cs:effectRef idx="0"/>
    <cs:fontRef idx="minor">
      <a:schemeClr val="tx1"/>
    </cs:fontRef>
    <cs:spPr>
      <a:ln>
        <a:solidFill>
          <a:schemeClr val="lt1">
            <a:lumMod val="95000"/>
            <a:alpha val="5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xdr:col>
      <xdr:colOff>27029</xdr:colOff>
      <xdr:row>12</xdr:row>
      <xdr:rowOff>129489</xdr:rowOff>
    </xdr:from>
    <xdr:to>
      <xdr:col>2</xdr:col>
      <xdr:colOff>2323326</xdr:colOff>
      <xdr:row>29</xdr:row>
      <xdr:rowOff>0</xdr:rowOff>
    </xdr:to>
    <xdr:graphicFrame macro="">
      <xdr:nvGraphicFramePr>
        <xdr:cNvPr id="2" name="Gráfico 1">
          <a:extLst>
            <a:ext uri="{FF2B5EF4-FFF2-40B4-BE49-F238E27FC236}">
              <a16:creationId xmlns:a16="http://schemas.microsoft.com/office/drawing/2014/main" id="{2DD0EC7F-6504-658E-B3FA-7A10C7BB281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2890793</xdr:colOff>
      <xdr:row>13</xdr:row>
      <xdr:rowOff>1201</xdr:rowOff>
    </xdr:from>
    <xdr:to>
      <xdr:col>6</xdr:col>
      <xdr:colOff>1366707</xdr:colOff>
      <xdr:row>28</xdr:row>
      <xdr:rowOff>19050</xdr:rowOff>
    </xdr:to>
    <xdr:graphicFrame macro="">
      <xdr:nvGraphicFramePr>
        <xdr:cNvPr id="3" name="Gráfico 2">
          <a:extLst>
            <a:ext uri="{FF2B5EF4-FFF2-40B4-BE49-F238E27FC236}">
              <a16:creationId xmlns:a16="http://schemas.microsoft.com/office/drawing/2014/main" id="{319570A8-96F0-A7C5-9B92-1D15A7FCE77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745266</xdr:colOff>
      <xdr:row>43</xdr:row>
      <xdr:rowOff>147251</xdr:rowOff>
    </xdr:from>
    <xdr:to>
      <xdr:col>2</xdr:col>
      <xdr:colOff>2279563</xdr:colOff>
      <xdr:row>59</xdr:row>
      <xdr:rowOff>152400</xdr:rowOff>
    </xdr:to>
    <xdr:graphicFrame macro="">
      <xdr:nvGraphicFramePr>
        <xdr:cNvPr id="4" name="Gráfico 3">
          <a:extLst>
            <a:ext uri="{FF2B5EF4-FFF2-40B4-BE49-F238E27FC236}">
              <a16:creationId xmlns:a16="http://schemas.microsoft.com/office/drawing/2014/main" id="{B4B74309-7A82-676B-AC91-FDF217358F9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2653099</xdr:colOff>
      <xdr:row>44</xdr:row>
      <xdr:rowOff>24713</xdr:rowOff>
    </xdr:from>
    <xdr:to>
      <xdr:col>6</xdr:col>
      <xdr:colOff>1390650</xdr:colOff>
      <xdr:row>60</xdr:row>
      <xdr:rowOff>19050</xdr:rowOff>
    </xdr:to>
    <xdr:graphicFrame macro="">
      <xdr:nvGraphicFramePr>
        <xdr:cNvPr id="5" name="Gráfico 4">
          <a:extLst>
            <a:ext uri="{FF2B5EF4-FFF2-40B4-BE49-F238E27FC236}">
              <a16:creationId xmlns:a16="http://schemas.microsoft.com/office/drawing/2014/main" id="{AAC3060F-55AE-98DF-A1CF-AAE768D0438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13607</xdr:colOff>
      <xdr:row>75</xdr:row>
      <xdr:rowOff>104774</xdr:rowOff>
    </xdr:from>
    <xdr:to>
      <xdr:col>4</xdr:col>
      <xdr:colOff>707571</xdr:colOff>
      <xdr:row>90</xdr:row>
      <xdr:rowOff>0</xdr:rowOff>
    </xdr:to>
    <xdr:graphicFrame macro="">
      <xdr:nvGraphicFramePr>
        <xdr:cNvPr id="7" name="Gráfico 6">
          <a:extLst>
            <a:ext uri="{FF2B5EF4-FFF2-40B4-BE49-F238E27FC236}">
              <a16:creationId xmlns:a16="http://schemas.microsoft.com/office/drawing/2014/main" id="{6AF0F622-9BA0-942A-F6E4-4A7A60866F2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244475</xdr:colOff>
      <xdr:row>106</xdr:row>
      <xdr:rowOff>79375</xdr:rowOff>
    </xdr:from>
    <xdr:to>
      <xdr:col>2</xdr:col>
      <xdr:colOff>2616200</xdr:colOff>
      <xdr:row>119</xdr:row>
      <xdr:rowOff>63500</xdr:rowOff>
    </xdr:to>
    <xdr:graphicFrame macro="">
      <xdr:nvGraphicFramePr>
        <xdr:cNvPr id="9" name="Gráfico 8">
          <a:extLst>
            <a:ext uri="{FF2B5EF4-FFF2-40B4-BE49-F238E27FC236}">
              <a16:creationId xmlns:a16="http://schemas.microsoft.com/office/drawing/2014/main" id="{677EDC45-ABE3-B9C3-CA7A-E8726128664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3</xdr:col>
      <xdr:colOff>6350</xdr:colOff>
      <xdr:row>106</xdr:row>
      <xdr:rowOff>88900</xdr:rowOff>
    </xdr:from>
    <xdr:to>
      <xdr:col>6</xdr:col>
      <xdr:colOff>1431925</xdr:colOff>
      <xdr:row>119</xdr:row>
      <xdr:rowOff>73025</xdr:rowOff>
    </xdr:to>
    <xdr:graphicFrame macro="">
      <xdr:nvGraphicFramePr>
        <xdr:cNvPr id="10" name="Gráfico 9">
          <a:extLst>
            <a:ext uri="{FF2B5EF4-FFF2-40B4-BE49-F238E27FC236}">
              <a16:creationId xmlns:a16="http://schemas.microsoft.com/office/drawing/2014/main" id="{C0D61505-F1DC-F0C8-F489-151FD42A008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xdr:col>
      <xdr:colOff>31750</xdr:colOff>
      <xdr:row>131</xdr:row>
      <xdr:rowOff>82550</xdr:rowOff>
    </xdr:from>
    <xdr:to>
      <xdr:col>2</xdr:col>
      <xdr:colOff>2514600</xdr:colOff>
      <xdr:row>143</xdr:row>
      <xdr:rowOff>111125</xdr:rowOff>
    </xdr:to>
    <xdr:graphicFrame macro="">
      <xdr:nvGraphicFramePr>
        <xdr:cNvPr id="11" name="Gráfico 10">
          <a:extLst>
            <a:ext uri="{FF2B5EF4-FFF2-40B4-BE49-F238E27FC236}">
              <a16:creationId xmlns:a16="http://schemas.microsoft.com/office/drawing/2014/main" id="{A35803F6-841F-E5FA-FE0E-49627883E21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xdr:col>
      <xdr:colOff>196850</xdr:colOff>
      <xdr:row>156</xdr:row>
      <xdr:rowOff>130175</xdr:rowOff>
    </xdr:from>
    <xdr:to>
      <xdr:col>2</xdr:col>
      <xdr:colOff>2568575</xdr:colOff>
      <xdr:row>168</xdr:row>
      <xdr:rowOff>146050</xdr:rowOff>
    </xdr:to>
    <xdr:graphicFrame macro="">
      <xdr:nvGraphicFramePr>
        <xdr:cNvPr id="12" name="Gráfico 11">
          <a:extLst>
            <a:ext uri="{FF2B5EF4-FFF2-40B4-BE49-F238E27FC236}">
              <a16:creationId xmlns:a16="http://schemas.microsoft.com/office/drawing/2014/main" id="{418F3E97-9F07-959D-E2E1-AA7FC155ED9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0</xdr:col>
      <xdr:colOff>742950</xdr:colOff>
      <xdr:row>183</xdr:row>
      <xdr:rowOff>152400</xdr:rowOff>
    </xdr:from>
    <xdr:to>
      <xdr:col>2</xdr:col>
      <xdr:colOff>2276475</xdr:colOff>
      <xdr:row>200</xdr:row>
      <xdr:rowOff>142875</xdr:rowOff>
    </xdr:to>
    <xdr:graphicFrame macro="">
      <xdr:nvGraphicFramePr>
        <xdr:cNvPr id="13" name="Gráfico 12">
          <a:extLst>
            <a:ext uri="{FF2B5EF4-FFF2-40B4-BE49-F238E27FC236}">
              <a16:creationId xmlns:a16="http://schemas.microsoft.com/office/drawing/2014/main" id="{D40080E6-21EB-23C3-DAB5-144ED61FA49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3</xdr:col>
      <xdr:colOff>0</xdr:colOff>
      <xdr:row>184</xdr:row>
      <xdr:rowOff>19050</xdr:rowOff>
    </xdr:from>
    <xdr:to>
      <xdr:col>6</xdr:col>
      <xdr:colOff>1428750</xdr:colOff>
      <xdr:row>201</xdr:row>
      <xdr:rowOff>9525</xdr:rowOff>
    </xdr:to>
    <xdr:graphicFrame macro="">
      <xdr:nvGraphicFramePr>
        <xdr:cNvPr id="14" name="Gráfico 13">
          <a:extLst>
            <a:ext uri="{FF2B5EF4-FFF2-40B4-BE49-F238E27FC236}">
              <a16:creationId xmlns:a16="http://schemas.microsoft.com/office/drawing/2014/main" id="{394D2F14-F733-AA41-78A6-5B38FF38E4C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2</xdr:row>
      <xdr:rowOff>190499</xdr:rowOff>
    </xdr:from>
    <xdr:to>
      <xdr:col>1</xdr:col>
      <xdr:colOff>481650</xdr:colOff>
      <xdr:row>23</xdr:row>
      <xdr:rowOff>5999</xdr:rowOff>
    </xdr:to>
    <xdr:grpSp>
      <xdr:nvGrpSpPr>
        <xdr:cNvPr id="2" name="33 Grupo">
          <a:extLst>
            <a:ext uri="{FF2B5EF4-FFF2-40B4-BE49-F238E27FC236}">
              <a16:creationId xmlns:a16="http://schemas.microsoft.com/office/drawing/2014/main" id="{2E5E90A1-4471-4296-91EA-F1A3285DBA60}"/>
            </a:ext>
          </a:extLst>
        </xdr:cNvPr>
        <xdr:cNvGrpSpPr/>
      </xdr:nvGrpSpPr>
      <xdr:grpSpPr>
        <a:xfrm>
          <a:off x="1319893" y="843642"/>
          <a:ext cx="481650" cy="3816000"/>
          <a:chOff x="1314450" y="571499"/>
          <a:chExt cx="481650" cy="3816000"/>
        </a:xfrm>
      </xdr:grpSpPr>
      <xdr:cxnSp macro="">
        <xdr:nvCxnSpPr>
          <xdr:cNvPr id="3" name="4 Conector recto">
            <a:extLst>
              <a:ext uri="{FF2B5EF4-FFF2-40B4-BE49-F238E27FC236}">
                <a16:creationId xmlns:a16="http://schemas.microsoft.com/office/drawing/2014/main" id="{A8F005DE-E6D3-1444-BF06-37C6A1F3EB8E}"/>
              </a:ext>
            </a:extLst>
          </xdr:cNvPr>
          <xdr:cNvCxnSpPr/>
        </xdr:nvCxnSpPr>
        <xdr:spPr>
          <a:xfrm>
            <a:off x="1562100" y="571500"/>
            <a:ext cx="234000" cy="0"/>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xnSp macro="">
        <xdr:nvCxnSpPr>
          <xdr:cNvPr id="4" name="5 Conector recto">
            <a:extLst>
              <a:ext uri="{FF2B5EF4-FFF2-40B4-BE49-F238E27FC236}">
                <a16:creationId xmlns:a16="http://schemas.microsoft.com/office/drawing/2014/main" id="{38C784A4-FA05-4A42-DB59-DC5519C44715}"/>
              </a:ext>
            </a:extLst>
          </xdr:cNvPr>
          <xdr:cNvCxnSpPr/>
        </xdr:nvCxnSpPr>
        <xdr:spPr>
          <a:xfrm>
            <a:off x="1562100" y="4381500"/>
            <a:ext cx="234000" cy="0"/>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xnSp macro="">
        <xdr:nvCxnSpPr>
          <xdr:cNvPr id="5" name="6 Conector recto">
            <a:extLst>
              <a:ext uri="{FF2B5EF4-FFF2-40B4-BE49-F238E27FC236}">
                <a16:creationId xmlns:a16="http://schemas.microsoft.com/office/drawing/2014/main" id="{097A94DC-9360-243A-DE9E-E961B485CEEA}"/>
              </a:ext>
            </a:extLst>
          </xdr:cNvPr>
          <xdr:cNvCxnSpPr/>
        </xdr:nvCxnSpPr>
        <xdr:spPr>
          <a:xfrm>
            <a:off x="1314450" y="2476500"/>
            <a:ext cx="252000" cy="0"/>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xnSp macro="">
        <xdr:nvCxnSpPr>
          <xdr:cNvPr id="6" name="8 Conector recto">
            <a:extLst>
              <a:ext uri="{FF2B5EF4-FFF2-40B4-BE49-F238E27FC236}">
                <a16:creationId xmlns:a16="http://schemas.microsoft.com/office/drawing/2014/main" id="{FE76A5D4-C3B8-4A3A-7024-8CC546DD9AEA}"/>
              </a:ext>
            </a:extLst>
          </xdr:cNvPr>
          <xdr:cNvCxnSpPr/>
        </xdr:nvCxnSpPr>
        <xdr:spPr>
          <a:xfrm>
            <a:off x="1571625" y="571499"/>
            <a:ext cx="0" cy="3816000"/>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4</xdr:col>
      <xdr:colOff>152400</xdr:colOff>
      <xdr:row>3</xdr:row>
      <xdr:rowOff>0</xdr:rowOff>
    </xdr:from>
    <xdr:to>
      <xdr:col>6</xdr:col>
      <xdr:colOff>4350</xdr:colOff>
      <xdr:row>23</xdr:row>
      <xdr:rowOff>6000</xdr:rowOff>
    </xdr:to>
    <xdr:grpSp>
      <xdr:nvGrpSpPr>
        <xdr:cNvPr id="7" name="34 Grupo">
          <a:extLst>
            <a:ext uri="{FF2B5EF4-FFF2-40B4-BE49-F238E27FC236}">
              <a16:creationId xmlns:a16="http://schemas.microsoft.com/office/drawing/2014/main" id="{266DB3E9-C9E5-4A9F-AECD-19F31A753914}"/>
            </a:ext>
          </a:extLst>
        </xdr:cNvPr>
        <xdr:cNvGrpSpPr/>
      </xdr:nvGrpSpPr>
      <xdr:grpSpPr>
        <a:xfrm>
          <a:off x="3404507" y="843643"/>
          <a:ext cx="505093" cy="3816000"/>
          <a:chOff x="3390900" y="571500"/>
          <a:chExt cx="499650" cy="3816000"/>
        </a:xfrm>
      </xdr:grpSpPr>
      <xdr:cxnSp macro="">
        <xdr:nvCxnSpPr>
          <xdr:cNvPr id="8" name="10 Conector recto">
            <a:extLst>
              <a:ext uri="{FF2B5EF4-FFF2-40B4-BE49-F238E27FC236}">
                <a16:creationId xmlns:a16="http://schemas.microsoft.com/office/drawing/2014/main" id="{574EC155-96D9-8F6A-3692-477FC264BC13}"/>
              </a:ext>
            </a:extLst>
          </xdr:cNvPr>
          <xdr:cNvCxnSpPr/>
        </xdr:nvCxnSpPr>
        <xdr:spPr>
          <a:xfrm>
            <a:off x="3400425" y="2476501"/>
            <a:ext cx="252000" cy="0"/>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xnSp macro="">
        <xdr:nvCxnSpPr>
          <xdr:cNvPr id="9" name="11 Conector recto">
            <a:extLst>
              <a:ext uri="{FF2B5EF4-FFF2-40B4-BE49-F238E27FC236}">
                <a16:creationId xmlns:a16="http://schemas.microsoft.com/office/drawing/2014/main" id="{9FB40CBA-8EA5-E608-A519-1C4B41EB1488}"/>
              </a:ext>
            </a:extLst>
          </xdr:cNvPr>
          <xdr:cNvCxnSpPr/>
        </xdr:nvCxnSpPr>
        <xdr:spPr>
          <a:xfrm>
            <a:off x="3648075" y="571500"/>
            <a:ext cx="0" cy="3816000"/>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xnSp macro="">
        <xdr:nvCxnSpPr>
          <xdr:cNvPr id="10" name="12 Conector recto">
            <a:extLst>
              <a:ext uri="{FF2B5EF4-FFF2-40B4-BE49-F238E27FC236}">
                <a16:creationId xmlns:a16="http://schemas.microsoft.com/office/drawing/2014/main" id="{5CACF660-0427-0897-C406-1843488339F6}"/>
              </a:ext>
            </a:extLst>
          </xdr:cNvPr>
          <xdr:cNvCxnSpPr/>
        </xdr:nvCxnSpPr>
        <xdr:spPr>
          <a:xfrm>
            <a:off x="3400425" y="571500"/>
            <a:ext cx="252000" cy="0"/>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xnSp macro="">
        <xdr:nvCxnSpPr>
          <xdr:cNvPr id="11" name="13 Conector recto">
            <a:extLst>
              <a:ext uri="{FF2B5EF4-FFF2-40B4-BE49-F238E27FC236}">
                <a16:creationId xmlns:a16="http://schemas.microsoft.com/office/drawing/2014/main" id="{C4FE42C5-6368-28CA-0B45-21731A30E688}"/>
              </a:ext>
            </a:extLst>
          </xdr:cNvPr>
          <xdr:cNvCxnSpPr/>
        </xdr:nvCxnSpPr>
        <xdr:spPr>
          <a:xfrm>
            <a:off x="3400425" y="1524000"/>
            <a:ext cx="252000" cy="0"/>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xnSp macro="">
        <xdr:nvCxnSpPr>
          <xdr:cNvPr id="12" name="14 Conector recto">
            <a:extLst>
              <a:ext uri="{FF2B5EF4-FFF2-40B4-BE49-F238E27FC236}">
                <a16:creationId xmlns:a16="http://schemas.microsoft.com/office/drawing/2014/main" id="{F97B3060-98D8-58FB-423C-1EBECA10CA6A}"/>
              </a:ext>
            </a:extLst>
          </xdr:cNvPr>
          <xdr:cNvCxnSpPr/>
        </xdr:nvCxnSpPr>
        <xdr:spPr>
          <a:xfrm>
            <a:off x="3390900" y="3429000"/>
            <a:ext cx="252000" cy="0"/>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xnSp macro="">
        <xdr:nvCxnSpPr>
          <xdr:cNvPr id="13" name="15 Conector recto">
            <a:extLst>
              <a:ext uri="{FF2B5EF4-FFF2-40B4-BE49-F238E27FC236}">
                <a16:creationId xmlns:a16="http://schemas.microsoft.com/office/drawing/2014/main" id="{EF213286-AC56-1BCB-7C4E-0A25D45E3E85}"/>
              </a:ext>
            </a:extLst>
          </xdr:cNvPr>
          <xdr:cNvCxnSpPr/>
        </xdr:nvCxnSpPr>
        <xdr:spPr>
          <a:xfrm>
            <a:off x="3409950" y="4381500"/>
            <a:ext cx="252000" cy="0"/>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xnSp macro="">
        <xdr:nvCxnSpPr>
          <xdr:cNvPr id="14" name="16 Conector recto">
            <a:extLst>
              <a:ext uri="{FF2B5EF4-FFF2-40B4-BE49-F238E27FC236}">
                <a16:creationId xmlns:a16="http://schemas.microsoft.com/office/drawing/2014/main" id="{631BBF4D-D5A4-30ED-D355-0312DAA1494D}"/>
              </a:ext>
            </a:extLst>
          </xdr:cNvPr>
          <xdr:cNvCxnSpPr/>
        </xdr:nvCxnSpPr>
        <xdr:spPr>
          <a:xfrm>
            <a:off x="3638550" y="1905000"/>
            <a:ext cx="252000" cy="0"/>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9</xdr:col>
      <xdr:colOff>9525</xdr:colOff>
      <xdr:row>9</xdr:row>
      <xdr:rowOff>180975</xdr:rowOff>
    </xdr:from>
    <xdr:to>
      <xdr:col>10</xdr:col>
      <xdr:colOff>4350</xdr:colOff>
      <xdr:row>16</xdr:row>
      <xdr:rowOff>0</xdr:rowOff>
    </xdr:to>
    <xdr:grpSp>
      <xdr:nvGrpSpPr>
        <xdr:cNvPr id="15" name="35 Grupo">
          <a:extLst>
            <a:ext uri="{FF2B5EF4-FFF2-40B4-BE49-F238E27FC236}">
              <a16:creationId xmlns:a16="http://schemas.microsoft.com/office/drawing/2014/main" id="{5F6B51E2-E709-49DE-BCE1-7CE2F41A35FB}"/>
            </a:ext>
          </a:extLst>
        </xdr:cNvPr>
        <xdr:cNvGrpSpPr/>
      </xdr:nvGrpSpPr>
      <xdr:grpSpPr>
        <a:xfrm>
          <a:off x="5574846" y="2167618"/>
          <a:ext cx="484683" cy="1152525"/>
          <a:chOff x="5553075" y="1895475"/>
          <a:chExt cx="480600" cy="1152525"/>
        </a:xfrm>
      </xdr:grpSpPr>
      <xdr:cxnSp macro="">
        <xdr:nvCxnSpPr>
          <xdr:cNvPr id="16" name="17 Conector recto">
            <a:extLst>
              <a:ext uri="{FF2B5EF4-FFF2-40B4-BE49-F238E27FC236}">
                <a16:creationId xmlns:a16="http://schemas.microsoft.com/office/drawing/2014/main" id="{06C68D05-0904-E449-AFD0-BBB0522D4B35}"/>
              </a:ext>
            </a:extLst>
          </xdr:cNvPr>
          <xdr:cNvCxnSpPr/>
        </xdr:nvCxnSpPr>
        <xdr:spPr>
          <a:xfrm>
            <a:off x="5553075" y="1905000"/>
            <a:ext cx="252000" cy="0"/>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xnSp macro="">
        <xdr:nvCxnSpPr>
          <xdr:cNvPr id="17" name="18 Conector recto">
            <a:extLst>
              <a:ext uri="{FF2B5EF4-FFF2-40B4-BE49-F238E27FC236}">
                <a16:creationId xmlns:a16="http://schemas.microsoft.com/office/drawing/2014/main" id="{A184B9AA-6315-90D2-0003-79F18EF04F57}"/>
              </a:ext>
            </a:extLst>
          </xdr:cNvPr>
          <xdr:cNvCxnSpPr/>
        </xdr:nvCxnSpPr>
        <xdr:spPr>
          <a:xfrm>
            <a:off x="5553075" y="3048000"/>
            <a:ext cx="252000" cy="0"/>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xnSp macro="">
        <xdr:nvCxnSpPr>
          <xdr:cNvPr id="18" name="19 Conector recto">
            <a:extLst>
              <a:ext uri="{FF2B5EF4-FFF2-40B4-BE49-F238E27FC236}">
                <a16:creationId xmlns:a16="http://schemas.microsoft.com/office/drawing/2014/main" id="{B0F01FF2-F10F-F759-4335-0DE1C1BF9FEE}"/>
              </a:ext>
            </a:extLst>
          </xdr:cNvPr>
          <xdr:cNvCxnSpPr/>
        </xdr:nvCxnSpPr>
        <xdr:spPr>
          <a:xfrm>
            <a:off x="5781675" y="2476500"/>
            <a:ext cx="252000" cy="0"/>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xnSp macro="">
        <xdr:nvCxnSpPr>
          <xdr:cNvPr id="19" name="20 Conector recto">
            <a:extLst>
              <a:ext uri="{FF2B5EF4-FFF2-40B4-BE49-F238E27FC236}">
                <a16:creationId xmlns:a16="http://schemas.microsoft.com/office/drawing/2014/main" id="{B96314F6-BC9F-72E3-24D4-96A746356353}"/>
              </a:ext>
            </a:extLst>
          </xdr:cNvPr>
          <xdr:cNvCxnSpPr/>
        </xdr:nvCxnSpPr>
        <xdr:spPr>
          <a:xfrm>
            <a:off x="5791200" y="1895475"/>
            <a:ext cx="0" cy="1152000"/>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13</xdr:col>
      <xdr:colOff>0</xdr:colOff>
      <xdr:row>12</xdr:row>
      <xdr:rowOff>180975</xdr:rowOff>
    </xdr:from>
    <xdr:to>
      <xdr:col>14</xdr:col>
      <xdr:colOff>13875</xdr:colOff>
      <xdr:row>33</xdr:row>
      <xdr:rowOff>0</xdr:rowOff>
    </xdr:to>
    <xdr:grpSp>
      <xdr:nvGrpSpPr>
        <xdr:cNvPr id="20" name="36 Grupo">
          <a:extLst>
            <a:ext uri="{FF2B5EF4-FFF2-40B4-BE49-F238E27FC236}">
              <a16:creationId xmlns:a16="http://schemas.microsoft.com/office/drawing/2014/main" id="{567157BD-EFA1-4ECB-892F-D9B4021AD688}"/>
            </a:ext>
          </a:extLst>
        </xdr:cNvPr>
        <xdr:cNvGrpSpPr/>
      </xdr:nvGrpSpPr>
      <xdr:grpSpPr>
        <a:xfrm>
          <a:off x="7728857" y="2739118"/>
          <a:ext cx="503732" cy="3819525"/>
          <a:chOff x="7705725" y="2466975"/>
          <a:chExt cx="499650" cy="3819525"/>
        </a:xfrm>
      </xdr:grpSpPr>
      <xdr:cxnSp macro="">
        <xdr:nvCxnSpPr>
          <xdr:cNvPr id="21" name="21 Conector recto">
            <a:extLst>
              <a:ext uri="{FF2B5EF4-FFF2-40B4-BE49-F238E27FC236}">
                <a16:creationId xmlns:a16="http://schemas.microsoft.com/office/drawing/2014/main" id="{49251B43-F095-FD45-FF3C-CA3EB9C3C414}"/>
              </a:ext>
            </a:extLst>
          </xdr:cNvPr>
          <xdr:cNvCxnSpPr/>
        </xdr:nvCxnSpPr>
        <xdr:spPr>
          <a:xfrm>
            <a:off x="7705725" y="2476500"/>
            <a:ext cx="252000" cy="0"/>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xnSp macro="">
        <xdr:nvCxnSpPr>
          <xdr:cNvPr id="22" name="22 Conector recto">
            <a:extLst>
              <a:ext uri="{FF2B5EF4-FFF2-40B4-BE49-F238E27FC236}">
                <a16:creationId xmlns:a16="http://schemas.microsoft.com/office/drawing/2014/main" id="{D60A7A84-AD22-B30E-6CD2-D66F023FAD05}"/>
              </a:ext>
            </a:extLst>
          </xdr:cNvPr>
          <xdr:cNvCxnSpPr/>
        </xdr:nvCxnSpPr>
        <xdr:spPr>
          <a:xfrm>
            <a:off x="7715250" y="6286500"/>
            <a:ext cx="252000" cy="0"/>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xnSp macro="">
        <xdr:nvCxnSpPr>
          <xdr:cNvPr id="23" name="23 Conector recto">
            <a:extLst>
              <a:ext uri="{FF2B5EF4-FFF2-40B4-BE49-F238E27FC236}">
                <a16:creationId xmlns:a16="http://schemas.microsoft.com/office/drawing/2014/main" id="{8BB22D60-CB30-F963-4685-545A04DE1639}"/>
              </a:ext>
            </a:extLst>
          </xdr:cNvPr>
          <xdr:cNvCxnSpPr/>
        </xdr:nvCxnSpPr>
        <xdr:spPr>
          <a:xfrm>
            <a:off x="7953375" y="4381500"/>
            <a:ext cx="252000" cy="0"/>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xnSp macro="">
        <xdr:nvCxnSpPr>
          <xdr:cNvPr id="24" name="24 Conector recto">
            <a:extLst>
              <a:ext uri="{FF2B5EF4-FFF2-40B4-BE49-F238E27FC236}">
                <a16:creationId xmlns:a16="http://schemas.microsoft.com/office/drawing/2014/main" id="{BA717DF1-4263-B733-6EF4-C5E2B04F9819}"/>
              </a:ext>
            </a:extLst>
          </xdr:cNvPr>
          <xdr:cNvCxnSpPr/>
        </xdr:nvCxnSpPr>
        <xdr:spPr>
          <a:xfrm>
            <a:off x="7953375" y="2466975"/>
            <a:ext cx="0" cy="3816000"/>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xdr:col>
      <xdr:colOff>0</xdr:colOff>
      <xdr:row>34</xdr:row>
      <xdr:rowOff>0</xdr:rowOff>
    </xdr:from>
    <xdr:to>
      <xdr:col>5</xdr:col>
      <xdr:colOff>482625</xdr:colOff>
      <xdr:row>53</xdr:row>
      <xdr:rowOff>0</xdr:rowOff>
    </xdr:to>
    <xdr:grpSp>
      <xdr:nvGrpSpPr>
        <xdr:cNvPr id="25" name="63 Grupo">
          <a:extLst>
            <a:ext uri="{FF2B5EF4-FFF2-40B4-BE49-F238E27FC236}">
              <a16:creationId xmlns:a16="http://schemas.microsoft.com/office/drawing/2014/main" id="{5D1E3220-5807-41C9-9F21-E59E529DACB3}"/>
            </a:ext>
          </a:extLst>
        </xdr:cNvPr>
        <xdr:cNvGrpSpPr/>
      </xdr:nvGrpSpPr>
      <xdr:grpSpPr>
        <a:xfrm>
          <a:off x="1319893" y="6749143"/>
          <a:ext cx="2578125" cy="3619500"/>
          <a:chOff x="1314450" y="6477000"/>
          <a:chExt cx="2568600" cy="3619500"/>
        </a:xfrm>
      </xdr:grpSpPr>
      <xdr:cxnSp macro="">
        <xdr:nvCxnSpPr>
          <xdr:cNvPr id="26" name="25 Conector recto">
            <a:extLst>
              <a:ext uri="{FF2B5EF4-FFF2-40B4-BE49-F238E27FC236}">
                <a16:creationId xmlns:a16="http://schemas.microsoft.com/office/drawing/2014/main" id="{21869AAF-DA3F-0A49-F703-2813F136A47E}"/>
              </a:ext>
            </a:extLst>
          </xdr:cNvPr>
          <xdr:cNvCxnSpPr/>
        </xdr:nvCxnSpPr>
        <xdr:spPr>
          <a:xfrm>
            <a:off x="1543050" y="6477000"/>
            <a:ext cx="252000" cy="0"/>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xnSp macro="">
        <xdr:nvCxnSpPr>
          <xdr:cNvPr id="27" name="26 Conector recto">
            <a:extLst>
              <a:ext uri="{FF2B5EF4-FFF2-40B4-BE49-F238E27FC236}">
                <a16:creationId xmlns:a16="http://schemas.microsoft.com/office/drawing/2014/main" id="{96B15E3A-8A19-492E-0AB6-B1B21287A86A}"/>
              </a:ext>
            </a:extLst>
          </xdr:cNvPr>
          <xdr:cNvCxnSpPr/>
        </xdr:nvCxnSpPr>
        <xdr:spPr>
          <a:xfrm>
            <a:off x="1543050" y="10096500"/>
            <a:ext cx="2340000" cy="0"/>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xnSp macro="">
        <xdr:nvCxnSpPr>
          <xdr:cNvPr id="28" name="27 Conector recto">
            <a:extLst>
              <a:ext uri="{FF2B5EF4-FFF2-40B4-BE49-F238E27FC236}">
                <a16:creationId xmlns:a16="http://schemas.microsoft.com/office/drawing/2014/main" id="{B5A2ADF7-3CB9-166E-B3E0-4069506A5D22}"/>
              </a:ext>
            </a:extLst>
          </xdr:cNvPr>
          <xdr:cNvCxnSpPr/>
        </xdr:nvCxnSpPr>
        <xdr:spPr>
          <a:xfrm>
            <a:off x="1552575" y="6477000"/>
            <a:ext cx="0" cy="3600000"/>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xnSp macro="">
        <xdr:nvCxnSpPr>
          <xdr:cNvPr id="29" name="28 Conector recto">
            <a:extLst>
              <a:ext uri="{FF2B5EF4-FFF2-40B4-BE49-F238E27FC236}">
                <a16:creationId xmlns:a16="http://schemas.microsoft.com/office/drawing/2014/main" id="{0907368B-695B-3D18-2417-2C3FB48627D4}"/>
              </a:ext>
            </a:extLst>
          </xdr:cNvPr>
          <xdr:cNvCxnSpPr/>
        </xdr:nvCxnSpPr>
        <xdr:spPr>
          <a:xfrm>
            <a:off x="1314450" y="8286750"/>
            <a:ext cx="252000" cy="0"/>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5</xdr:col>
      <xdr:colOff>0</xdr:colOff>
      <xdr:row>33</xdr:row>
      <xdr:rowOff>180975</xdr:rowOff>
    </xdr:from>
    <xdr:to>
      <xdr:col>6</xdr:col>
      <xdr:colOff>4350</xdr:colOff>
      <xdr:row>39</xdr:row>
      <xdr:rowOff>9975</xdr:rowOff>
    </xdr:to>
    <xdr:grpSp>
      <xdr:nvGrpSpPr>
        <xdr:cNvPr id="30" name="62 Grupo">
          <a:extLst>
            <a:ext uri="{FF2B5EF4-FFF2-40B4-BE49-F238E27FC236}">
              <a16:creationId xmlns:a16="http://schemas.microsoft.com/office/drawing/2014/main" id="{EDFFC9F9-9F48-450D-B27C-CFFC5B3D39A4}"/>
            </a:ext>
          </a:extLst>
        </xdr:cNvPr>
        <xdr:cNvGrpSpPr/>
      </xdr:nvGrpSpPr>
      <xdr:grpSpPr>
        <a:xfrm>
          <a:off x="3415393" y="6739618"/>
          <a:ext cx="494207" cy="972000"/>
          <a:chOff x="3400425" y="6467475"/>
          <a:chExt cx="490125" cy="972000"/>
        </a:xfrm>
      </xdr:grpSpPr>
      <xdr:cxnSp macro="">
        <xdr:nvCxnSpPr>
          <xdr:cNvPr id="31" name="29 Conector recto">
            <a:extLst>
              <a:ext uri="{FF2B5EF4-FFF2-40B4-BE49-F238E27FC236}">
                <a16:creationId xmlns:a16="http://schemas.microsoft.com/office/drawing/2014/main" id="{ABA7B93A-6C03-9EB8-B93C-0572F7B68226}"/>
              </a:ext>
            </a:extLst>
          </xdr:cNvPr>
          <xdr:cNvCxnSpPr/>
        </xdr:nvCxnSpPr>
        <xdr:spPr>
          <a:xfrm>
            <a:off x="3400425" y="6477000"/>
            <a:ext cx="252000" cy="0"/>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xnSp macro="">
        <xdr:nvCxnSpPr>
          <xdr:cNvPr id="32" name="30 Conector recto">
            <a:extLst>
              <a:ext uri="{FF2B5EF4-FFF2-40B4-BE49-F238E27FC236}">
                <a16:creationId xmlns:a16="http://schemas.microsoft.com/office/drawing/2014/main" id="{EC9E9FF1-4492-EC5C-A7E1-287A0F5EF54D}"/>
              </a:ext>
            </a:extLst>
          </xdr:cNvPr>
          <xdr:cNvCxnSpPr/>
        </xdr:nvCxnSpPr>
        <xdr:spPr>
          <a:xfrm>
            <a:off x="3400425" y="7429500"/>
            <a:ext cx="252000" cy="0"/>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xnSp macro="">
        <xdr:nvCxnSpPr>
          <xdr:cNvPr id="33" name="31 Conector recto">
            <a:extLst>
              <a:ext uri="{FF2B5EF4-FFF2-40B4-BE49-F238E27FC236}">
                <a16:creationId xmlns:a16="http://schemas.microsoft.com/office/drawing/2014/main" id="{043F7E61-66C6-D33E-9C54-EA785DF8DD16}"/>
              </a:ext>
            </a:extLst>
          </xdr:cNvPr>
          <xdr:cNvCxnSpPr/>
        </xdr:nvCxnSpPr>
        <xdr:spPr>
          <a:xfrm>
            <a:off x="3638550" y="6858000"/>
            <a:ext cx="252000" cy="0"/>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xnSp macro="">
        <xdr:nvCxnSpPr>
          <xdr:cNvPr id="34" name="32 Conector recto">
            <a:extLst>
              <a:ext uri="{FF2B5EF4-FFF2-40B4-BE49-F238E27FC236}">
                <a16:creationId xmlns:a16="http://schemas.microsoft.com/office/drawing/2014/main" id="{2C9EB50B-0B69-04F9-1101-DD13416F48BC}"/>
              </a:ext>
            </a:extLst>
          </xdr:cNvPr>
          <xdr:cNvCxnSpPr/>
        </xdr:nvCxnSpPr>
        <xdr:spPr>
          <a:xfrm>
            <a:off x="3648075" y="6467475"/>
            <a:ext cx="0" cy="972000"/>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9</xdr:col>
      <xdr:colOff>9525</xdr:colOff>
      <xdr:row>29</xdr:row>
      <xdr:rowOff>180975</xdr:rowOff>
    </xdr:from>
    <xdr:to>
      <xdr:col>10</xdr:col>
      <xdr:colOff>4350</xdr:colOff>
      <xdr:row>36</xdr:row>
      <xdr:rowOff>0</xdr:rowOff>
    </xdr:to>
    <xdr:grpSp>
      <xdr:nvGrpSpPr>
        <xdr:cNvPr id="35" name="37 Grupo">
          <a:extLst>
            <a:ext uri="{FF2B5EF4-FFF2-40B4-BE49-F238E27FC236}">
              <a16:creationId xmlns:a16="http://schemas.microsoft.com/office/drawing/2014/main" id="{044F0473-5B7A-4AA1-B671-272343C1C5F3}"/>
            </a:ext>
          </a:extLst>
        </xdr:cNvPr>
        <xdr:cNvGrpSpPr/>
      </xdr:nvGrpSpPr>
      <xdr:grpSpPr>
        <a:xfrm>
          <a:off x="5574846" y="5977618"/>
          <a:ext cx="484683" cy="1152525"/>
          <a:chOff x="5553075" y="1895475"/>
          <a:chExt cx="480600" cy="1152525"/>
        </a:xfrm>
      </xdr:grpSpPr>
      <xdr:cxnSp macro="">
        <xdr:nvCxnSpPr>
          <xdr:cNvPr id="36" name="38 Conector recto">
            <a:extLst>
              <a:ext uri="{FF2B5EF4-FFF2-40B4-BE49-F238E27FC236}">
                <a16:creationId xmlns:a16="http://schemas.microsoft.com/office/drawing/2014/main" id="{98B3B95E-3784-D36E-8281-A8A628CA0EAE}"/>
              </a:ext>
            </a:extLst>
          </xdr:cNvPr>
          <xdr:cNvCxnSpPr/>
        </xdr:nvCxnSpPr>
        <xdr:spPr>
          <a:xfrm>
            <a:off x="5553075" y="1905000"/>
            <a:ext cx="252000" cy="0"/>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xnSp macro="">
        <xdr:nvCxnSpPr>
          <xdr:cNvPr id="37" name="39 Conector recto">
            <a:extLst>
              <a:ext uri="{FF2B5EF4-FFF2-40B4-BE49-F238E27FC236}">
                <a16:creationId xmlns:a16="http://schemas.microsoft.com/office/drawing/2014/main" id="{9DF4F9DE-FC73-8D27-7A54-EB0A56077AC0}"/>
              </a:ext>
            </a:extLst>
          </xdr:cNvPr>
          <xdr:cNvCxnSpPr/>
        </xdr:nvCxnSpPr>
        <xdr:spPr>
          <a:xfrm>
            <a:off x="5553075" y="3048000"/>
            <a:ext cx="252000" cy="0"/>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xnSp macro="">
        <xdr:nvCxnSpPr>
          <xdr:cNvPr id="38" name="40 Conector recto">
            <a:extLst>
              <a:ext uri="{FF2B5EF4-FFF2-40B4-BE49-F238E27FC236}">
                <a16:creationId xmlns:a16="http://schemas.microsoft.com/office/drawing/2014/main" id="{64F90A13-3BFA-6EA7-D4B4-CF0EC75D6A57}"/>
              </a:ext>
            </a:extLst>
          </xdr:cNvPr>
          <xdr:cNvCxnSpPr/>
        </xdr:nvCxnSpPr>
        <xdr:spPr>
          <a:xfrm>
            <a:off x="5781675" y="2476500"/>
            <a:ext cx="252000" cy="0"/>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xnSp macro="">
        <xdr:nvCxnSpPr>
          <xdr:cNvPr id="39" name="41 Conector recto">
            <a:extLst>
              <a:ext uri="{FF2B5EF4-FFF2-40B4-BE49-F238E27FC236}">
                <a16:creationId xmlns:a16="http://schemas.microsoft.com/office/drawing/2014/main" id="{368A6809-D2D7-8C1B-AEB9-D81A40E4C0AD}"/>
              </a:ext>
            </a:extLst>
          </xdr:cNvPr>
          <xdr:cNvCxnSpPr/>
        </xdr:nvCxnSpPr>
        <xdr:spPr>
          <a:xfrm>
            <a:off x="5791200" y="1895475"/>
            <a:ext cx="0" cy="1152000"/>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5</xdr:col>
      <xdr:colOff>0</xdr:colOff>
      <xdr:row>43</xdr:row>
      <xdr:rowOff>180975</xdr:rowOff>
    </xdr:from>
    <xdr:to>
      <xdr:col>5</xdr:col>
      <xdr:colOff>480600</xdr:colOff>
      <xdr:row>50</xdr:row>
      <xdr:rowOff>0</xdr:rowOff>
    </xdr:to>
    <xdr:grpSp>
      <xdr:nvGrpSpPr>
        <xdr:cNvPr id="40" name="42 Grupo">
          <a:extLst>
            <a:ext uri="{FF2B5EF4-FFF2-40B4-BE49-F238E27FC236}">
              <a16:creationId xmlns:a16="http://schemas.microsoft.com/office/drawing/2014/main" id="{8B253C28-AAFB-43BB-8216-7BF1FA005A37}"/>
            </a:ext>
          </a:extLst>
        </xdr:cNvPr>
        <xdr:cNvGrpSpPr/>
      </xdr:nvGrpSpPr>
      <xdr:grpSpPr>
        <a:xfrm>
          <a:off x="3415393" y="8644618"/>
          <a:ext cx="480600" cy="1152525"/>
          <a:chOff x="5553075" y="1895475"/>
          <a:chExt cx="480600" cy="1152525"/>
        </a:xfrm>
      </xdr:grpSpPr>
      <xdr:cxnSp macro="">
        <xdr:nvCxnSpPr>
          <xdr:cNvPr id="41" name="43 Conector recto">
            <a:extLst>
              <a:ext uri="{FF2B5EF4-FFF2-40B4-BE49-F238E27FC236}">
                <a16:creationId xmlns:a16="http://schemas.microsoft.com/office/drawing/2014/main" id="{DC23D34E-9B4F-1536-FFFA-71C42299448F}"/>
              </a:ext>
            </a:extLst>
          </xdr:cNvPr>
          <xdr:cNvCxnSpPr/>
        </xdr:nvCxnSpPr>
        <xdr:spPr>
          <a:xfrm>
            <a:off x="5553075" y="1905000"/>
            <a:ext cx="252000" cy="0"/>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xnSp macro="">
        <xdr:nvCxnSpPr>
          <xdr:cNvPr id="42" name="44 Conector recto">
            <a:extLst>
              <a:ext uri="{FF2B5EF4-FFF2-40B4-BE49-F238E27FC236}">
                <a16:creationId xmlns:a16="http://schemas.microsoft.com/office/drawing/2014/main" id="{BAD0C4E9-1388-88C6-BC01-0505C273468B}"/>
              </a:ext>
            </a:extLst>
          </xdr:cNvPr>
          <xdr:cNvCxnSpPr/>
        </xdr:nvCxnSpPr>
        <xdr:spPr>
          <a:xfrm>
            <a:off x="5553075" y="3048000"/>
            <a:ext cx="252000" cy="0"/>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xnSp macro="">
        <xdr:nvCxnSpPr>
          <xdr:cNvPr id="43" name="45 Conector recto">
            <a:extLst>
              <a:ext uri="{FF2B5EF4-FFF2-40B4-BE49-F238E27FC236}">
                <a16:creationId xmlns:a16="http://schemas.microsoft.com/office/drawing/2014/main" id="{6B0ADE0B-910B-FBDC-3A4D-37F4DA0B67F9}"/>
              </a:ext>
            </a:extLst>
          </xdr:cNvPr>
          <xdr:cNvCxnSpPr/>
        </xdr:nvCxnSpPr>
        <xdr:spPr>
          <a:xfrm>
            <a:off x="5781675" y="2476500"/>
            <a:ext cx="252000" cy="0"/>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xnSp macro="">
        <xdr:nvCxnSpPr>
          <xdr:cNvPr id="44" name="46 Conector recto">
            <a:extLst>
              <a:ext uri="{FF2B5EF4-FFF2-40B4-BE49-F238E27FC236}">
                <a16:creationId xmlns:a16="http://schemas.microsoft.com/office/drawing/2014/main" id="{5ED8C749-B43D-ABEA-2B73-1D5A4F20B0CA}"/>
              </a:ext>
            </a:extLst>
          </xdr:cNvPr>
          <xdr:cNvCxnSpPr/>
        </xdr:nvCxnSpPr>
        <xdr:spPr>
          <a:xfrm>
            <a:off x="5791200" y="1895475"/>
            <a:ext cx="0" cy="1152000"/>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9</xdr:col>
      <xdr:colOff>9525</xdr:colOff>
      <xdr:row>46</xdr:row>
      <xdr:rowOff>180975</xdr:rowOff>
    </xdr:from>
    <xdr:to>
      <xdr:col>10</xdr:col>
      <xdr:colOff>4350</xdr:colOff>
      <xdr:row>53</xdr:row>
      <xdr:rowOff>0</xdr:rowOff>
    </xdr:to>
    <xdr:grpSp>
      <xdr:nvGrpSpPr>
        <xdr:cNvPr id="45" name="47 Grupo">
          <a:extLst>
            <a:ext uri="{FF2B5EF4-FFF2-40B4-BE49-F238E27FC236}">
              <a16:creationId xmlns:a16="http://schemas.microsoft.com/office/drawing/2014/main" id="{DA9FC8AA-ACD7-42AD-ABED-9BCEA6C362EB}"/>
            </a:ext>
          </a:extLst>
        </xdr:cNvPr>
        <xdr:cNvGrpSpPr/>
      </xdr:nvGrpSpPr>
      <xdr:grpSpPr>
        <a:xfrm>
          <a:off x="5574846" y="9216118"/>
          <a:ext cx="484683" cy="1152525"/>
          <a:chOff x="5553075" y="1895475"/>
          <a:chExt cx="480600" cy="1152525"/>
        </a:xfrm>
      </xdr:grpSpPr>
      <xdr:cxnSp macro="">
        <xdr:nvCxnSpPr>
          <xdr:cNvPr id="46" name="48 Conector recto">
            <a:extLst>
              <a:ext uri="{FF2B5EF4-FFF2-40B4-BE49-F238E27FC236}">
                <a16:creationId xmlns:a16="http://schemas.microsoft.com/office/drawing/2014/main" id="{7E79BBE6-2064-C56F-FFB6-46E3DB96218E}"/>
              </a:ext>
            </a:extLst>
          </xdr:cNvPr>
          <xdr:cNvCxnSpPr/>
        </xdr:nvCxnSpPr>
        <xdr:spPr>
          <a:xfrm>
            <a:off x="5553075" y="1905000"/>
            <a:ext cx="252000" cy="0"/>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xnSp macro="">
        <xdr:nvCxnSpPr>
          <xdr:cNvPr id="47" name="49 Conector recto">
            <a:extLst>
              <a:ext uri="{FF2B5EF4-FFF2-40B4-BE49-F238E27FC236}">
                <a16:creationId xmlns:a16="http://schemas.microsoft.com/office/drawing/2014/main" id="{D524B48B-0A32-57B8-5B87-ED412A84D515}"/>
              </a:ext>
            </a:extLst>
          </xdr:cNvPr>
          <xdr:cNvCxnSpPr/>
        </xdr:nvCxnSpPr>
        <xdr:spPr>
          <a:xfrm>
            <a:off x="5553075" y="3048000"/>
            <a:ext cx="252000" cy="0"/>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xnSp macro="">
        <xdr:nvCxnSpPr>
          <xdr:cNvPr id="48" name="50 Conector recto">
            <a:extLst>
              <a:ext uri="{FF2B5EF4-FFF2-40B4-BE49-F238E27FC236}">
                <a16:creationId xmlns:a16="http://schemas.microsoft.com/office/drawing/2014/main" id="{EF52D437-9138-4362-1EB4-1494C253A770}"/>
              </a:ext>
            </a:extLst>
          </xdr:cNvPr>
          <xdr:cNvCxnSpPr/>
        </xdr:nvCxnSpPr>
        <xdr:spPr>
          <a:xfrm>
            <a:off x="5781675" y="2476500"/>
            <a:ext cx="252000" cy="0"/>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xnSp macro="">
        <xdr:nvCxnSpPr>
          <xdr:cNvPr id="49" name="51 Conector recto">
            <a:extLst>
              <a:ext uri="{FF2B5EF4-FFF2-40B4-BE49-F238E27FC236}">
                <a16:creationId xmlns:a16="http://schemas.microsoft.com/office/drawing/2014/main" id="{29BB96C9-3786-3E99-6D03-4B74140D5DB6}"/>
              </a:ext>
            </a:extLst>
          </xdr:cNvPr>
          <xdr:cNvCxnSpPr/>
        </xdr:nvCxnSpPr>
        <xdr:spPr>
          <a:xfrm>
            <a:off x="5791200" y="1895475"/>
            <a:ext cx="0" cy="1152000"/>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13</xdr:col>
      <xdr:colOff>0</xdr:colOff>
      <xdr:row>49</xdr:row>
      <xdr:rowOff>171450</xdr:rowOff>
    </xdr:from>
    <xdr:to>
      <xdr:col>13</xdr:col>
      <xdr:colOff>480600</xdr:colOff>
      <xdr:row>55</xdr:row>
      <xdr:rowOff>180975</xdr:rowOff>
    </xdr:to>
    <xdr:grpSp>
      <xdr:nvGrpSpPr>
        <xdr:cNvPr id="50" name="52 Grupo">
          <a:extLst>
            <a:ext uri="{FF2B5EF4-FFF2-40B4-BE49-F238E27FC236}">
              <a16:creationId xmlns:a16="http://schemas.microsoft.com/office/drawing/2014/main" id="{C4DF8832-3AD4-4254-87AE-ADB5DD0930DE}"/>
            </a:ext>
          </a:extLst>
        </xdr:cNvPr>
        <xdr:cNvGrpSpPr/>
      </xdr:nvGrpSpPr>
      <xdr:grpSpPr>
        <a:xfrm>
          <a:off x="7728857" y="9778093"/>
          <a:ext cx="480600" cy="1152525"/>
          <a:chOff x="5553075" y="1895475"/>
          <a:chExt cx="480600" cy="1152525"/>
        </a:xfrm>
      </xdr:grpSpPr>
      <xdr:cxnSp macro="">
        <xdr:nvCxnSpPr>
          <xdr:cNvPr id="51" name="53 Conector recto">
            <a:extLst>
              <a:ext uri="{FF2B5EF4-FFF2-40B4-BE49-F238E27FC236}">
                <a16:creationId xmlns:a16="http://schemas.microsoft.com/office/drawing/2014/main" id="{C8121D1B-12C3-99E7-2030-5E6BA894FF68}"/>
              </a:ext>
            </a:extLst>
          </xdr:cNvPr>
          <xdr:cNvCxnSpPr/>
        </xdr:nvCxnSpPr>
        <xdr:spPr>
          <a:xfrm>
            <a:off x="5553075" y="1905000"/>
            <a:ext cx="252000" cy="0"/>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xnSp macro="">
        <xdr:nvCxnSpPr>
          <xdr:cNvPr id="52" name="54 Conector recto">
            <a:extLst>
              <a:ext uri="{FF2B5EF4-FFF2-40B4-BE49-F238E27FC236}">
                <a16:creationId xmlns:a16="http://schemas.microsoft.com/office/drawing/2014/main" id="{8968A0AB-B2CA-02DA-49B6-16A76F4BBE3B}"/>
              </a:ext>
            </a:extLst>
          </xdr:cNvPr>
          <xdr:cNvCxnSpPr/>
        </xdr:nvCxnSpPr>
        <xdr:spPr>
          <a:xfrm>
            <a:off x="5553075" y="3048000"/>
            <a:ext cx="252000" cy="0"/>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xnSp macro="">
        <xdr:nvCxnSpPr>
          <xdr:cNvPr id="53" name="55 Conector recto">
            <a:extLst>
              <a:ext uri="{FF2B5EF4-FFF2-40B4-BE49-F238E27FC236}">
                <a16:creationId xmlns:a16="http://schemas.microsoft.com/office/drawing/2014/main" id="{F8D419BC-3AB3-6F49-4BB7-731828968ACB}"/>
              </a:ext>
            </a:extLst>
          </xdr:cNvPr>
          <xdr:cNvCxnSpPr/>
        </xdr:nvCxnSpPr>
        <xdr:spPr>
          <a:xfrm>
            <a:off x="5781675" y="2476500"/>
            <a:ext cx="252000" cy="0"/>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xnSp macro="">
        <xdr:nvCxnSpPr>
          <xdr:cNvPr id="54" name="56 Conector recto">
            <a:extLst>
              <a:ext uri="{FF2B5EF4-FFF2-40B4-BE49-F238E27FC236}">
                <a16:creationId xmlns:a16="http://schemas.microsoft.com/office/drawing/2014/main" id="{5ADBA1C1-9B12-CAFC-C748-E889582B092B}"/>
              </a:ext>
            </a:extLst>
          </xdr:cNvPr>
          <xdr:cNvCxnSpPr/>
        </xdr:nvCxnSpPr>
        <xdr:spPr>
          <a:xfrm>
            <a:off x="5791200" y="1895475"/>
            <a:ext cx="0" cy="1152000"/>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17</xdr:col>
      <xdr:colOff>9525</xdr:colOff>
      <xdr:row>22</xdr:row>
      <xdr:rowOff>180975</xdr:rowOff>
    </xdr:from>
    <xdr:to>
      <xdr:col>18</xdr:col>
      <xdr:colOff>4350</xdr:colOff>
      <xdr:row>53</xdr:row>
      <xdr:rowOff>0</xdr:rowOff>
    </xdr:to>
    <xdr:grpSp>
      <xdr:nvGrpSpPr>
        <xdr:cNvPr id="55" name="61 Grupo">
          <a:extLst>
            <a:ext uri="{FF2B5EF4-FFF2-40B4-BE49-F238E27FC236}">
              <a16:creationId xmlns:a16="http://schemas.microsoft.com/office/drawing/2014/main" id="{AE34C398-0BC2-4C3E-A150-B0E8F36B92E3}"/>
            </a:ext>
          </a:extLst>
        </xdr:cNvPr>
        <xdr:cNvGrpSpPr/>
      </xdr:nvGrpSpPr>
      <xdr:grpSpPr>
        <a:xfrm>
          <a:off x="9901918" y="4644118"/>
          <a:ext cx="484682" cy="5724525"/>
          <a:chOff x="9877425" y="4371975"/>
          <a:chExt cx="480600" cy="5724525"/>
        </a:xfrm>
      </xdr:grpSpPr>
      <xdr:cxnSp macro="">
        <xdr:nvCxnSpPr>
          <xdr:cNvPr id="56" name="57 Conector recto">
            <a:extLst>
              <a:ext uri="{FF2B5EF4-FFF2-40B4-BE49-F238E27FC236}">
                <a16:creationId xmlns:a16="http://schemas.microsoft.com/office/drawing/2014/main" id="{E7B6B5D5-F1D7-95CE-9DBB-6070D81A8716}"/>
              </a:ext>
            </a:extLst>
          </xdr:cNvPr>
          <xdr:cNvCxnSpPr/>
        </xdr:nvCxnSpPr>
        <xdr:spPr>
          <a:xfrm>
            <a:off x="10106025" y="7239000"/>
            <a:ext cx="252000" cy="0"/>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xnSp macro="">
        <xdr:nvCxnSpPr>
          <xdr:cNvPr id="57" name="58 Conector recto">
            <a:extLst>
              <a:ext uri="{FF2B5EF4-FFF2-40B4-BE49-F238E27FC236}">
                <a16:creationId xmlns:a16="http://schemas.microsoft.com/office/drawing/2014/main" id="{8A534E1C-8E34-FEAE-27C8-18C22E804B18}"/>
              </a:ext>
            </a:extLst>
          </xdr:cNvPr>
          <xdr:cNvCxnSpPr/>
        </xdr:nvCxnSpPr>
        <xdr:spPr>
          <a:xfrm>
            <a:off x="9877425" y="10096500"/>
            <a:ext cx="252000" cy="0"/>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xnSp macro="">
        <xdr:nvCxnSpPr>
          <xdr:cNvPr id="58" name="59 Conector recto">
            <a:extLst>
              <a:ext uri="{FF2B5EF4-FFF2-40B4-BE49-F238E27FC236}">
                <a16:creationId xmlns:a16="http://schemas.microsoft.com/office/drawing/2014/main" id="{31AB4DF4-89EA-81A4-7FA3-F3232FE85659}"/>
              </a:ext>
            </a:extLst>
          </xdr:cNvPr>
          <xdr:cNvCxnSpPr/>
        </xdr:nvCxnSpPr>
        <xdr:spPr>
          <a:xfrm>
            <a:off x="9877425" y="4381500"/>
            <a:ext cx="252000" cy="0"/>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xnSp macro="">
        <xdr:nvCxnSpPr>
          <xdr:cNvPr id="59" name="60 Conector recto">
            <a:extLst>
              <a:ext uri="{FF2B5EF4-FFF2-40B4-BE49-F238E27FC236}">
                <a16:creationId xmlns:a16="http://schemas.microsoft.com/office/drawing/2014/main" id="{DF179159-D166-B62F-005F-6AAED3260A79}"/>
              </a:ext>
            </a:extLst>
          </xdr:cNvPr>
          <xdr:cNvCxnSpPr/>
        </xdr:nvCxnSpPr>
        <xdr:spPr>
          <a:xfrm>
            <a:off x="10115550" y="4371975"/>
            <a:ext cx="0" cy="5724000"/>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7.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23"/>
  <sheetViews>
    <sheetView workbookViewId="0">
      <selection activeCell="B8" sqref="B8"/>
    </sheetView>
  </sheetViews>
  <sheetFormatPr baseColWidth="10" defaultColWidth="11.42578125" defaultRowHeight="12.75" x14ac:dyDescent="0.2"/>
  <cols>
    <col min="1" max="1" width="39.28515625" style="28" bestFit="1" customWidth="1"/>
    <col min="2" max="4" width="11.7109375" style="28" bestFit="1" customWidth="1"/>
    <col min="5" max="16384" width="11.42578125" style="28"/>
  </cols>
  <sheetData>
    <row r="1" spans="1:4" x14ac:dyDescent="0.2">
      <c r="A1" s="143" t="s">
        <v>78</v>
      </c>
      <c r="B1" s="144"/>
      <c r="C1" s="144"/>
      <c r="D1" s="25"/>
    </row>
    <row r="2" spans="1:4" x14ac:dyDescent="0.2">
      <c r="A2" s="145" t="s">
        <v>122</v>
      </c>
      <c r="B2" s="146"/>
      <c r="C2" s="146"/>
      <c r="D2" s="26"/>
    </row>
    <row r="3" spans="1:4" x14ac:dyDescent="0.2">
      <c r="A3" s="147" t="s">
        <v>123</v>
      </c>
      <c r="B3" s="146"/>
      <c r="C3" s="146"/>
      <c r="D3" s="26"/>
    </row>
    <row r="4" spans="1:4" x14ac:dyDescent="0.2">
      <c r="A4" s="29"/>
      <c r="B4" s="148" t="s">
        <v>84</v>
      </c>
      <c r="C4" s="149"/>
      <c r="D4" s="150"/>
    </row>
    <row r="5" spans="1:4" x14ac:dyDescent="0.2">
      <c r="A5" s="31"/>
      <c r="B5" s="33">
        <v>2020</v>
      </c>
      <c r="C5" s="33">
        <v>2021</v>
      </c>
      <c r="D5" s="53">
        <v>2022</v>
      </c>
    </row>
    <row r="6" spans="1:4" x14ac:dyDescent="0.2">
      <c r="A6" s="31"/>
      <c r="B6" s="32" t="s">
        <v>86</v>
      </c>
      <c r="C6" s="32" t="s">
        <v>86</v>
      </c>
      <c r="D6" s="35" t="s">
        <v>86</v>
      </c>
    </row>
    <row r="7" spans="1:4" x14ac:dyDescent="0.2">
      <c r="A7" s="54" t="s">
        <v>124</v>
      </c>
      <c r="B7" s="55">
        <v>495622</v>
      </c>
      <c r="C7" s="55">
        <v>745968</v>
      </c>
      <c r="D7" s="55">
        <v>853833</v>
      </c>
    </row>
    <row r="8" spans="1:4" x14ac:dyDescent="0.2">
      <c r="A8" s="42" t="s">
        <v>125</v>
      </c>
      <c r="B8" s="43">
        <v>-453367</v>
      </c>
      <c r="C8" s="43">
        <v>-685949</v>
      </c>
      <c r="D8" s="43">
        <v>-787457</v>
      </c>
    </row>
    <row r="9" spans="1:4" x14ac:dyDescent="0.2">
      <c r="A9" s="56" t="s">
        <v>126</v>
      </c>
      <c r="B9" s="57">
        <f>+B7+B8</f>
        <v>42255</v>
      </c>
      <c r="C9" s="57">
        <f>+C7+C8</f>
        <v>60019</v>
      </c>
      <c r="D9" s="57">
        <f>+D7+D8</f>
        <v>66376</v>
      </c>
    </row>
    <row r="10" spans="1:4" x14ac:dyDescent="0.2">
      <c r="A10" s="31"/>
      <c r="B10" s="40"/>
      <c r="C10" s="40"/>
      <c r="D10" s="40"/>
    </row>
    <row r="11" spans="1:4" x14ac:dyDescent="0.2">
      <c r="A11" s="54" t="s">
        <v>127</v>
      </c>
      <c r="B11" s="55">
        <v>-21867</v>
      </c>
      <c r="C11" s="55">
        <v>-29961</v>
      </c>
      <c r="D11" s="55">
        <v>-33270</v>
      </c>
    </row>
    <row r="12" spans="1:4" x14ac:dyDescent="0.2">
      <c r="A12" s="31"/>
      <c r="B12" s="40"/>
      <c r="C12" s="40"/>
      <c r="D12" s="40"/>
    </row>
    <row r="13" spans="1:4" x14ac:dyDescent="0.2">
      <c r="A13" s="47" t="s">
        <v>128</v>
      </c>
      <c r="B13" s="48">
        <f>+B9+B11</f>
        <v>20388</v>
      </c>
      <c r="C13" s="48">
        <f>+C9+C11</f>
        <v>30058</v>
      </c>
      <c r="D13" s="48">
        <f>+D9+D11</f>
        <v>33106</v>
      </c>
    </row>
    <row r="14" spans="1:4" x14ac:dyDescent="0.2">
      <c r="A14" s="31"/>
      <c r="B14" s="40"/>
      <c r="C14" s="40"/>
      <c r="D14" s="40"/>
    </row>
    <row r="15" spans="1:4" x14ac:dyDescent="0.2">
      <c r="A15" s="44" t="s">
        <v>129</v>
      </c>
      <c r="B15" s="58">
        <v>-17791</v>
      </c>
      <c r="C15" s="58">
        <v>-27130</v>
      </c>
      <c r="D15" s="40">
        <v>-33240</v>
      </c>
    </row>
    <row r="16" spans="1:4" x14ac:dyDescent="0.2">
      <c r="A16" s="31" t="s">
        <v>130</v>
      </c>
      <c r="B16" s="40">
        <v>0</v>
      </c>
      <c r="C16" s="40">
        <v>-81</v>
      </c>
      <c r="D16" s="40">
        <v>-8310</v>
      </c>
    </row>
    <row r="17" spans="1:4" x14ac:dyDescent="0.2">
      <c r="A17" s="31" t="s">
        <v>131</v>
      </c>
      <c r="B17" s="40">
        <v>7450</v>
      </c>
      <c r="C17" s="40">
        <v>1000</v>
      </c>
      <c r="D17" s="40">
        <v>12361</v>
      </c>
    </row>
    <row r="18" spans="1:4" x14ac:dyDescent="0.2">
      <c r="A18" s="31"/>
      <c r="B18" s="40"/>
      <c r="C18" s="40"/>
      <c r="D18" s="40"/>
    </row>
    <row r="19" spans="1:4" x14ac:dyDescent="0.2">
      <c r="A19" s="56" t="s">
        <v>132</v>
      </c>
      <c r="B19" s="57">
        <f>+B13+B15+B16+B17</f>
        <v>10047</v>
      </c>
      <c r="C19" s="57">
        <f>+C13+C15+C16+C17</f>
        <v>3847</v>
      </c>
      <c r="D19" s="57">
        <f>+D13+D15+D16+D17</f>
        <v>3917</v>
      </c>
    </row>
    <row r="20" spans="1:4" x14ac:dyDescent="0.2">
      <c r="A20" s="31"/>
      <c r="B20" s="40"/>
      <c r="C20" s="40"/>
      <c r="D20" s="40"/>
    </row>
    <row r="21" spans="1:4" x14ac:dyDescent="0.2">
      <c r="A21" s="54" t="s">
        <v>133</v>
      </c>
      <c r="B21" s="55">
        <v>-1391</v>
      </c>
      <c r="C21" s="55">
        <v>-1126</v>
      </c>
      <c r="D21" s="55">
        <v>-1567</v>
      </c>
    </row>
    <row r="22" spans="1:4" x14ac:dyDescent="0.2">
      <c r="A22" s="31"/>
      <c r="B22" s="40"/>
      <c r="C22" s="40"/>
      <c r="D22" s="40"/>
    </row>
    <row r="23" spans="1:4" x14ac:dyDescent="0.2">
      <c r="A23" s="59" t="s">
        <v>134</v>
      </c>
      <c r="B23" s="60">
        <f>+B19--+B21</f>
        <v>8656</v>
      </c>
      <c r="C23" s="60">
        <f>+C19--+C21</f>
        <v>2721</v>
      </c>
      <c r="D23" s="60">
        <f>+D19--+D21</f>
        <v>2350</v>
      </c>
    </row>
  </sheetData>
  <mergeCells count="4">
    <mergeCell ref="A1:C1"/>
    <mergeCell ref="A2:C2"/>
    <mergeCell ref="A3:C3"/>
    <mergeCell ref="B4:D4"/>
  </mergeCells>
  <printOptions horizontalCentered="1"/>
  <pageMargins left="0.62992125984251968" right="0.56000000000000005" top="1.4960629921259843" bottom="1.66" header="0.39370078740157483" footer="1.04"/>
  <pageSetup paperSize="9" orientation="portrait" horizontalDpi="300" verticalDpi="300" r:id="rId1"/>
  <headerFooter alignWithMargins="0">
    <oddFooter>&amp;R3</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48"/>
  <sheetViews>
    <sheetView tabSelected="1" topLeftCell="A31" zoomScaleNormal="100" workbookViewId="0">
      <selection activeCell="B40" sqref="B40"/>
    </sheetView>
  </sheetViews>
  <sheetFormatPr baseColWidth="10" defaultColWidth="11.42578125" defaultRowHeight="12.75" x14ac:dyDescent="0.2"/>
  <cols>
    <col min="1" max="1" width="38.28515625" style="28" bestFit="1" customWidth="1"/>
    <col min="2" max="2" width="12" style="28" bestFit="1" customWidth="1"/>
    <col min="3" max="16384" width="11.42578125" style="28"/>
  </cols>
  <sheetData>
    <row r="1" spans="1:4" x14ac:dyDescent="0.2">
      <c r="A1" s="143" t="s">
        <v>81</v>
      </c>
      <c r="B1" s="144"/>
      <c r="C1" s="144"/>
      <c r="D1" s="151"/>
    </row>
    <row r="2" spans="1:4" x14ac:dyDescent="0.2">
      <c r="A2" s="145" t="s">
        <v>82</v>
      </c>
      <c r="B2" s="146"/>
      <c r="C2" s="146"/>
      <c r="D2" s="152"/>
    </row>
    <row r="3" spans="1:4" x14ac:dyDescent="0.2">
      <c r="A3" s="147" t="s">
        <v>83</v>
      </c>
      <c r="B3" s="153"/>
      <c r="C3" s="153"/>
      <c r="D3" s="154"/>
    </row>
    <row r="4" spans="1:4" x14ac:dyDescent="0.2">
      <c r="A4" s="29"/>
      <c r="B4" s="30"/>
      <c r="C4" s="30"/>
      <c r="D4" s="30"/>
    </row>
    <row r="5" spans="1:4" x14ac:dyDescent="0.2">
      <c r="A5" s="31"/>
      <c r="B5" s="148" t="s">
        <v>84</v>
      </c>
      <c r="C5" s="149"/>
      <c r="D5" s="150"/>
    </row>
    <row r="6" spans="1:4" x14ac:dyDescent="0.2">
      <c r="A6" s="31" t="s">
        <v>85</v>
      </c>
      <c r="B6" s="33">
        <v>2020</v>
      </c>
      <c r="C6" s="33">
        <v>2021</v>
      </c>
      <c r="D6" s="34">
        <v>2022</v>
      </c>
    </row>
    <row r="7" spans="1:4" x14ac:dyDescent="0.2">
      <c r="A7" s="31"/>
      <c r="B7" s="32" t="s">
        <v>86</v>
      </c>
      <c r="C7" s="32" t="s">
        <v>86</v>
      </c>
      <c r="D7" s="35" t="s">
        <v>86</v>
      </c>
    </row>
    <row r="8" spans="1:4" x14ac:dyDescent="0.2">
      <c r="A8" s="36" t="s">
        <v>87</v>
      </c>
      <c r="B8" s="37"/>
      <c r="C8" s="38"/>
      <c r="D8" s="39"/>
    </row>
    <row r="9" spans="1:4" x14ac:dyDescent="0.2">
      <c r="A9" s="31" t="s">
        <v>88</v>
      </c>
      <c r="B9" s="40">
        <v>11715</v>
      </c>
      <c r="C9" s="41">
        <v>17268</v>
      </c>
      <c r="D9" s="40">
        <v>14533</v>
      </c>
    </row>
    <row r="10" spans="1:4" x14ac:dyDescent="0.2">
      <c r="A10" s="31" t="s">
        <v>89</v>
      </c>
      <c r="B10" s="40">
        <v>90546</v>
      </c>
      <c r="C10" s="41">
        <v>94912</v>
      </c>
      <c r="D10" s="40">
        <v>102115</v>
      </c>
    </row>
    <row r="11" spans="1:4" x14ac:dyDescent="0.2">
      <c r="A11" s="31" t="s">
        <v>90</v>
      </c>
      <c r="B11" s="40">
        <v>-721</v>
      </c>
      <c r="C11" s="41">
        <v>-832</v>
      </c>
      <c r="D11" s="40">
        <v>-1350</v>
      </c>
    </row>
    <row r="12" spans="1:4" x14ac:dyDescent="0.2">
      <c r="A12" s="31" t="s">
        <v>91</v>
      </c>
      <c r="B12" s="40">
        <v>3624</v>
      </c>
      <c r="C12" s="41">
        <v>3214</v>
      </c>
      <c r="D12" s="40">
        <v>2235</v>
      </c>
    </row>
    <row r="13" spans="1:4" x14ac:dyDescent="0.2">
      <c r="A13" s="31" t="s">
        <v>92</v>
      </c>
      <c r="B13" s="40">
        <v>36413</v>
      </c>
      <c r="C13" s="41">
        <v>59033</v>
      </c>
      <c r="D13" s="40">
        <v>50304</v>
      </c>
    </row>
    <row r="14" spans="1:4" x14ac:dyDescent="0.2">
      <c r="A14" s="31" t="s">
        <v>93</v>
      </c>
      <c r="B14" s="40">
        <v>6625</v>
      </c>
      <c r="C14" s="41">
        <v>8033</v>
      </c>
      <c r="D14" s="40">
        <v>2123</v>
      </c>
    </row>
    <row r="15" spans="1:4" x14ac:dyDescent="0.2">
      <c r="A15" s="31" t="s">
        <v>94</v>
      </c>
      <c r="B15" s="40">
        <v>4989</v>
      </c>
      <c r="C15" s="41">
        <v>13236</v>
      </c>
      <c r="D15" s="40">
        <v>32</v>
      </c>
    </row>
    <row r="16" spans="1:4" x14ac:dyDescent="0.2">
      <c r="A16" s="42" t="s">
        <v>95</v>
      </c>
      <c r="B16" s="43">
        <f>SUM(B9:B15)</f>
        <v>153191</v>
      </c>
      <c r="C16" s="43">
        <f>SUM(C9:C15)</f>
        <v>194864</v>
      </c>
      <c r="D16" s="43">
        <f>SUM(D9:D15)</f>
        <v>169992</v>
      </c>
    </row>
    <row r="17" spans="1:8" x14ac:dyDescent="0.2">
      <c r="A17" s="31"/>
      <c r="B17" s="40"/>
      <c r="C17" s="41"/>
      <c r="D17" s="40"/>
    </row>
    <row r="18" spans="1:8" x14ac:dyDescent="0.2">
      <c r="A18" s="31" t="s">
        <v>96</v>
      </c>
      <c r="B18" s="40">
        <v>5647</v>
      </c>
      <c r="C18" s="41">
        <v>5647</v>
      </c>
      <c r="D18" s="40">
        <v>5447</v>
      </c>
    </row>
    <row r="19" spans="1:8" x14ac:dyDescent="0.2">
      <c r="A19" s="44" t="s">
        <v>97</v>
      </c>
      <c r="B19" s="45">
        <v>13753</v>
      </c>
      <c r="C19" s="46">
        <v>21591</v>
      </c>
      <c r="D19" s="40">
        <v>31243</v>
      </c>
    </row>
    <row r="20" spans="1:8" x14ac:dyDescent="0.2">
      <c r="A20" s="31" t="s">
        <v>98</v>
      </c>
      <c r="B20" s="40">
        <v>-4003</v>
      </c>
      <c r="C20" s="41">
        <v>-4770</v>
      </c>
      <c r="D20" s="40">
        <v>-6328</v>
      </c>
      <c r="F20" s="28">
        <f>ABS(+B16-B34)</f>
        <v>12352</v>
      </c>
      <c r="G20" s="28">
        <f t="shared" ref="G20:H20" si="0">ABS(+C16-C34)</f>
        <v>9227</v>
      </c>
      <c r="H20" s="28">
        <f t="shared" si="0"/>
        <v>7124</v>
      </c>
    </row>
    <row r="21" spans="1:8" x14ac:dyDescent="0.2">
      <c r="A21" s="42" t="s">
        <v>99</v>
      </c>
      <c r="B21" s="43">
        <f>SUM(B18:B20)</f>
        <v>15397</v>
      </c>
      <c r="C21" s="43">
        <f>SUM(C18:C20)</f>
        <v>22468</v>
      </c>
      <c r="D21" s="43">
        <f>SUM(D18:D20)</f>
        <v>30362</v>
      </c>
      <c r="E21" s="28" t="s">
        <v>135</v>
      </c>
      <c r="F21" s="28">
        <f>+B21+F20</f>
        <v>27749</v>
      </c>
      <c r="G21" s="28">
        <f t="shared" ref="G21:H21" si="1">+C21+G20</f>
        <v>31695</v>
      </c>
      <c r="H21" s="28">
        <f t="shared" si="1"/>
        <v>37486</v>
      </c>
    </row>
    <row r="22" spans="1:8" x14ac:dyDescent="0.2">
      <c r="A22" s="31"/>
      <c r="B22" s="40"/>
      <c r="C22" s="41"/>
      <c r="D22" s="40"/>
    </row>
    <row r="23" spans="1:8" x14ac:dyDescent="0.2">
      <c r="A23" s="44" t="s">
        <v>100</v>
      </c>
      <c r="B23" s="45">
        <v>72</v>
      </c>
      <c r="C23" s="46">
        <v>2851</v>
      </c>
      <c r="D23" s="40">
        <v>2851</v>
      </c>
    </row>
    <row r="24" spans="1:8" x14ac:dyDescent="0.2">
      <c r="A24" s="44" t="s">
        <v>101</v>
      </c>
      <c r="B24" s="45">
        <v>24292</v>
      </c>
      <c r="C24" s="46">
        <v>14844</v>
      </c>
      <c r="D24" s="40">
        <v>8400</v>
      </c>
    </row>
    <row r="25" spans="1:8" x14ac:dyDescent="0.2">
      <c r="A25" s="31" t="s">
        <v>102</v>
      </c>
      <c r="B25" s="40">
        <v>0</v>
      </c>
      <c r="C25" s="41">
        <v>15617</v>
      </c>
      <c r="D25" s="40">
        <v>28440</v>
      </c>
    </row>
    <row r="26" spans="1:8" x14ac:dyDescent="0.2">
      <c r="A26" s="42" t="s">
        <v>103</v>
      </c>
      <c r="B26" s="43">
        <f>SUM(B23:B25)</f>
        <v>24364</v>
      </c>
      <c r="C26" s="43">
        <f>SUM(C23:C25)</f>
        <v>33312</v>
      </c>
      <c r="D26" s="43">
        <f>SUM(D23:D25)</f>
        <v>39691</v>
      </c>
    </row>
    <row r="27" spans="1:8" x14ac:dyDescent="0.2">
      <c r="A27" s="47" t="s">
        <v>104</v>
      </c>
      <c r="B27" s="48">
        <f>+B16+B21+B26</f>
        <v>192952</v>
      </c>
      <c r="C27" s="48">
        <f>+C16+C21+C26</f>
        <v>250644</v>
      </c>
      <c r="D27" s="48">
        <f>+D16+D21+D26</f>
        <v>240045</v>
      </c>
    </row>
    <row r="28" spans="1:8" x14ac:dyDescent="0.2">
      <c r="A28" s="31"/>
      <c r="B28" s="40"/>
      <c r="C28" s="41"/>
      <c r="D28" s="40"/>
    </row>
    <row r="29" spans="1:8" x14ac:dyDescent="0.2">
      <c r="A29" s="36" t="s">
        <v>105</v>
      </c>
      <c r="B29" s="49"/>
      <c r="C29" s="50"/>
      <c r="D29" s="49"/>
    </row>
    <row r="30" spans="1:8" x14ac:dyDescent="0.2">
      <c r="A30" s="31" t="s">
        <v>106</v>
      </c>
      <c r="B30" s="40">
        <v>103211</v>
      </c>
      <c r="C30" s="41">
        <v>131927</v>
      </c>
      <c r="D30" s="40">
        <v>139250</v>
      </c>
    </row>
    <row r="31" spans="1:8" x14ac:dyDescent="0.2">
      <c r="A31" s="31" t="s">
        <v>107</v>
      </c>
      <c r="B31" s="40">
        <v>23242</v>
      </c>
      <c r="C31" s="41">
        <v>50180</v>
      </c>
      <c r="D31" s="40">
        <v>24957</v>
      </c>
    </row>
    <row r="32" spans="1:8" x14ac:dyDescent="0.2">
      <c r="A32" s="31" t="s">
        <v>108</v>
      </c>
      <c r="B32" s="40">
        <v>1391</v>
      </c>
      <c r="C32" s="41">
        <v>152</v>
      </c>
      <c r="D32" s="40">
        <v>639</v>
      </c>
    </row>
    <row r="33" spans="1:4" x14ac:dyDescent="0.2">
      <c r="A33" s="31" t="s">
        <v>109</v>
      </c>
      <c r="B33" s="40">
        <v>12995</v>
      </c>
      <c r="C33" s="41">
        <v>21832</v>
      </c>
      <c r="D33" s="40">
        <v>12270</v>
      </c>
    </row>
    <row r="34" spans="1:4" x14ac:dyDescent="0.2">
      <c r="A34" s="42" t="s">
        <v>110</v>
      </c>
      <c r="B34" s="43">
        <f>SUM(B30:B33)</f>
        <v>140839</v>
      </c>
      <c r="C34" s="43">
        <f>SUM(C30:C33)</f>
        <v>204091</v>
      </c>
      <c r="D34" s="43">
        <f>SUM(D30:D33)</f>
        <v>177116</v>
      </c>
    </row>
    <row r="35" spans="1:4" x14ac:dyDescent="0.2">
      <c r="A35" s="31"/>
      <c r="B35" s="40"/>
      <c r="C35" s="41"/>
      <c r="D35" s="40"/>
    </row>
    <row r="36" spans="1:4" x14ac:dyDescent="0.2">
      <c r="A36" s="31" t="s">
        <v>111</v>
      </c>
      <c r="B36" s="40">
        <v>21109</v>
      </c>
      <c r="C36" s="41">
        <v>1415</v>
      </c>
      <c r="D36" s="40">
        <v>1000</v>
      </c>
    </row>
    <row r="37" spans="1:4" x14ac:dyDescent="0.2">
      <c r="A37" s="31" t="s">
        <v>112</v>
      </c>
      <c r="B37" s="40">
        <v>3677</v>
      </c>
      <c r="C37" s="41">
        <v>3959</v>
      </c>
      <c r="D37" s="40">
        <v>6151</v>
      </c>
    </row>
    <row r="38" spans="1:4" x14ac:dyDescent="0.2">
      <c r="A38" s="31" t="s">
        <v>113</v>
      </c>
      <c r="B38" s="40">
        <v>7293</v>
      </c>
      <c r="C38" s="41">
        <v>0</v>
      </c>
      <c r="D38" s="40">
        <v>1059</v>
      </c>
    </row>
    <row r="39" spans="1:4" x14ac:dyDescent="0.2">
      <c r="A39" s="42" t="s">
        <v>114</v>
      </c>
      <c r="B39" s="43">
        <f>SUM(B36:B38)</f>
        <v>32079</v>
      </c>
      <c r="C39" s="43">
        <f>SUM(C36:C38)</f>
        <v>5374</v>
      </c>
      <c r="D39" s="43">
        <f>SUM(D36:D38)</f>
        <v>8210</v>
      </c>
    </row>
    <row r="40" spans="1:4" x14ac:dyDescent="0.2">
      <c r="A40" s="47" t="s">
        <v>115</v>
      </c>
      <c r="B40" s="48">
        <f>+B34+B39</f>
        <v>172918</v>
      </c>
      <c r="C40" s="48">
        <f>+C34+C39</f>
        <v>209465</v>
      </c>
      <c r="D40" s="48">
        <f>+D34+D39</f>
        <v>185326</v>
      </c>
    </row>
    <row r="41" spans="1:4" x14ac:dyDescent="0.2">
      <c r="A41" s="31"/>
      <c r="B41" s="40"/>
      <c r="C41" s="41"/>
      <c r="D41" s="40"/>
    </row>
    <row r="42" spans="1:4" x14ac:dyDescent="0.2">
      <c r="A42" s="31" t="s">
        <v>116</v>
      </c>
      <c r="B42" s="40">
        <v>8000</v>
      </c>
      <c r="C42" s="41">
        <v>16000</v>
      </c>
      <c r="D42" s="40">
        <v>16000</v>
      </c>
    </row>
    <row r="43" spans="1:4" x14ac:dyDescent="0.2">
      <c r="A43" s="31" t="s">
        <v>117</v>
      </c>
      <c r="B43" s="40">
        <v>3378</v>
      </c>
      <c r="C43" s="41">
        <v>6841</v>
      </c>
      <c r="D43" s="40">
        <v>7929</v>
      </c>
    </row>
    <row r="44" spans="1:4" x14ac:dyDescent="0.2">
      <c r="A44" s="31" t="s">
        <v>118</v>
      </c>
      <c r="B44" s="40">
        <v>8656</v>
      </c>
      <c r="C44" s="41">
        <v>2721</v>
      </c>
      <c r="D44" s="40">
        <v>2350</v>
      </c>
    </row>
    <row r="45" spans="1:4" x14ac:dyDescent="0.2">
      <c r="A45" s="44" t="s">
        <v>119</v>
      </c>
      <c r="B45" s="40">
        <v>0</v>
      </c>
      <c r="C45" s="41">
        <v>15617</v>
      </c>
      <c r="D45" s="40">
        <v>28440</v>
      </c>
    </row>
    <row r="46" spans="1:4" x14ac:dyDescent="0.2">
      <c r="A46" s="47" t="s">
        <v>120</v>
      </c>
      <c r="B46" s="48">
        <f>SUM(B42:B45)</f>
        <v>20034</v>
      </c>
      <c r="C46" s="48">
        <f>SUM(C42:C45)</f>
        <v>41179</v>
      </c>
      <c r="D46" s="48">
        <f>SUM(D42:D45)</f>
        <v>54719</v>
      </c>
    </row>
    <row r="47" spans="1:4" x14ac:dyDescent="0.2">
      <c r="A47" s="31"/>
      <c r="B47" s="40"/>
      <c r="C47" s="41"/>
      <c r="D47" s="40"/>
    </row>
    <row r="48" spans="1:4" x14ac:dyDescent="0.2">
      <c r="A48" s="51" t="s">
        <v>121</v>
      </c>
      <c r="B48" s="52">
        <f>+B40+B46</f>
        <v>192952</v>
      </c>
      <c r="C48" s="52">
        <f>+C40+C46</f>
        <v>250644</v>
      </c>
      <c r="D48" s="52">
        <f>+D40+D46</f>
        <v>240045</v>
      </c>
    </row>
  </sheetData>
  <mergeCells count="4">
    <mergeCell ref="A1:D1"/>
    <mergeCell ref="A2:D2"/>
    <mergeCell ref="A3:D3"/>
    <mergeCell ref="B5:D5"/>
  </mergeCells>
  <printOptions horizontalCentered="1"/>
  <pageMargins left="0.6692913385826772" right="0.35433070866141736" top="1.6141732283464567" bottom="1.1200000000000001" header="0.55118110236220474" footer="0"/>
  <pageSetup paperSize="9" orientation="portrait" horizontalDpi="300" verticalDpi="300" r:id="rId1"/>
  <headerFooter alignWithMargins="0">
    <oddFooter>&amp;R2</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K205"/>
  <sheetViews>
    <sheetView topLeftCell="A151" zoomScaleNormal="100" workbookViewId="0">
      <selection activeCell="L10" sqref="L10"/>
    </sheetView>
  </sheetViews>
  <sheetFormatPr baseColWidth="10" defaultRowHeight="12.75" x14ac:dyDescent="0.2"/>
  <cols>
    <col min="2" max="2" width="34.28515625" customWidth="1"/>
    <col min="3" max="3" width="42.42578125" customWidth="1"/>
    <col min="4" max="6" width="15.7109375" customWidth="1"/>
    <col min="7" max="8" width="31" customWidth="1"/>
    <col min="9" max="9" width="22.5703125" bestFit="1" customWidth="1"/>
    <col min="10" max="11" width="22.7109375" bestFit="1" customWidth="1"/>
  </cols>
  <sheetData>
    <row r="1" spans="2:11" x14ac:dyDescent="0.2">
      <c r="B1" s="143" t="s">
        <v>78</v>
      </c>
      <c r="C1" s="144"/>
      <c r="D1" s="144"/>
      <c r="E1" s="25"/>
    </row>
    <row r="2" spans="2:11" x14ac:dyDescent="0.2">
      <c r="B2" s="145" t="s">
        <v>79</v>
      </c>
      <c r="C2" s="146"/>
      <c r="D2" s="146"/>
      <c r="E2" s="26"/>
    </row>
    <row r="3" spans="2:11" x14ac:dyDescent="0.2">
      <c r="B3" s="147" t="s">
        <v>80</v>
      </c>
      <c r="C3" s="153"/>
      <c r="D3" s="153"/>
      <c r="E3" s="27"/>
    </row>
    <row r="6" spans="2:11" ht="15.75" x14ac:dyDescent="0.25">
      <c r="B6" s="20" t="s">
        <v>0</v>
      </c>
      <c r="C6" s="20"/>
      <c r="D6" s="20"/>
      <c r="E6" s="20"/>
      <c r="F6" s="20"/>
    </row>
    <row r="7" spans="2:11" x14ac:dyDescent="0.2">
      <c r="B7" s="15" t="s">
        <v>1</v>
      </c>
      <c r="C7" s="15" t="s">
        <v>2</v>
      </c>
      <c r="D7" s="15" t="s">
        <v>3</v>
      </c>
      <c r="E7" s="15" t="s">
        <v>4</v>
      </c>
      <c r="F7" s="15" t="s">
        <v>5</v>
      </c>
      <c r="G7" s="15" t="s">
        <v>69</v>
      </c>
      <c r="H7" s="15" t="s">
        <v>70</v>
      </c>
      <c r="I7" s="15" t="s">
        <v>74</v>
      </c>
      <c r="J7" s="15" t="s">
        <v>75</v>
      </c>
      <c r="K7" s="15" t="s">
        <v>76</v>
      </c>
    </row>
    <row r="8" spans="2:11" ht="38.25" x14ac:dyDescent="0.2">
      <c r="B8" s="1" t="s">
        <v>6</v>
      </c>
      <c r="C8" s="1" t="s">
        <v>7</v>
      </c>
      <c r="D8" s="2">
        <f>+'Balance General'!B16/'Balance General'!B34</f>
        <v>1.0877029799984379</v>
      </c>
      <c r="E8" s="2">
        <f>+'Balance General'!C16/'Balance General'!C34</f>
        <v>0.95478977514932062</v>
      </c>
      <c r="F8" s="2">
        <f>+'Balance General'!D16/'Balance General'!D34</f>
        <v>0.9597777727590957</v>
      </c>
      <c r="G8" s="18"/>
      <c r="H8" s="18"/>
      <c r="I8" s="61" t="s">
        <v>136</v>
      </c>
      <c r="J8" s="61" t="s">
        <v>142</v>
      </c>
      <c r="K8" s="61" t="s">
        <v>143</v>
      </c>
    </row>
    <row r="9" spans="2:11" ht="51" x14ac:dyDescent="0.2">
      <c r="B9" s="3" t="s">
        <v>8</v>
      </c>
      <c r="C9" s="1" t="s">
        <v>9</v>
      </c>
      <c r="D9" s="2">
        <f>+('Balance General'!B16-('Balance General'!B12+'Balance General'!B13+'Balance General'!B14))/'Balance General'!B34</f>
        <v>0.75638850034436489</v>
      </c>
      <c r="E9" s="2">
        <f>+('Balance General'!C16-('Balance General'!C12+'Balance General'!C13+'Balance General'!C14))/'Balance General'!C34</f>
        <v>0.61043358109862755</v>
      </c>
      <c r="F9" s="2">
        <f>+('Balance General'!D16-('Balance General'!D12+'Balance General'!D13+'Balance General'!D14))/'Balance General'!D34</f>
        <v>0.65115517513945664</v>
      </c>
      <c r="G9" s="18"/>
      <c r="H9" s="19"/>
      <c r="I9" s="61" t="s">
        <v>141</v>
      </c>
      <c r="J9" s="61" t="s">
        <v>144</v>
      </c>
      <c r="K9" s="61" t="s">
        <v>145</v>
      </c>
    </row>
    <row r="10" spans="2:11" ht="38.25" x14ac:dyDescent="0.2">
      <c r="B10" s="3" t="s">
        <v>10</v>
      </c>
      <c r="C10" s="1" t="s">
        <v>11</v>
      </c>
      <c r="D10" s="2">
        <f>+'Balance General'!B9/'Balance General'!B34</f>
        <v>8.3180085061666159E-2</v>
      </c>
      <c r="E10" s="2">
        <f>+'Balance General'!C9/'Balance General'!C34</f>
        <v>8.460931643237575E-2</v>
      </c>
      <c r="F10" s="2">
        <f>+'Balance General'!D9/'Balance General'!D34</f>
        <v>8.2053569412136679E-2</v>
      </c>
      <c r="G10" s="18"/>
      <c r="H10" s="19"/>
      <c r="I10" s="61" t="s">
        <v>139</v>
      </c>
      <c r="J10" s="61" t="s">
        <v>139</v>
      </c>
      <c r="K10" s="61" t="s">
        <v>139</v>
      </c>
    </row>
    <row r="11" spans="2:11" ht="38.25" x14ac:dyDescent="0.2">
      <c r="B11" s="3" t="s">
        <v>12</v>
      </c>
      <c r="C11" s="3" t="s">
        <v>13</v>
      </c>
      <c r="D11" s="5">
        <f>+'Balance General'!B16-'Balance General'!B34</f>
        <v>12352</v>
      </c>
      <c r="E11" s="5">
        <f>+'Balance General'!C16-'Balance General'!C34</f>
        <v>-9227</v>
      </c>
      <c r="F11" s="5">
        <f>+'Balance General'!D16-'Balance General'!D34</f>
        <v>-7124</v>
      </c>
      <c r="G11" s="18"/>
      <c r="H11" s="18"/>
      <c r="I11" s="61" t="s">
        <v>140</v>
      </c>
      <c r="J11" s="61" t="s">
        <v>147</v>
      </c>
      <c r="K11" s="61" t="s">
        <v>146</v>
      </c>
    </row>
    <row r="12" spans="2:11" x14ac:dyDescent="0.2">
      <c r="H12" s="6"/>
      <c r="I12" s="6"/>
    </row>
    <row r="13" spans="2:11" x14ac:dyDescent="0.2">
      <c r="B13" s="16" t="s">
        <v>68</v>
      </c>
      <c r="C13" s="16"/>
      <c r="D13" s="16"/>
      <c r="E13" s="16"/>
      <c r="F13" s="16"/>
    </row>
    <row r="29" spans="2:2" x14ac:dyDescent="0.2">
      <c r="B29" s="6" t="s">
        <v>77</v>
      </c>
    </row>
    <row r="30" spans="2:2" x14ac:dyDescent="0.2">
      <c r="B30" s="6"/>
    </row>
    <row r="31" spans="2:2" x14ac:dyDescent="0.2">
      <c r="B31" s="6" t="s">
        <v>77</v>
      </c>
    </row>
    <row r="32" spans="2:2" x14ac:dyDescent="0.2">
      <c r="B32" s="4" t="s">
        <v>219</v>
      </c>
    </row>
    <row r="33" spans="2:11" x14ac:dyDescent="0.2">
      <c r="B33" s="4" t="s">
        <v>220</v>
      </c>
    </row>
    <row r="36" spans="2:11" ht="15.75" x14ac:dyDescent="0.25">
      <c r="B36" s="20" t="s">
        <v>14</v>
      </c>
      <c r="C36" s="21"/>
      <c r="D36" s="21"/>
      <c r="E36" s="21"/>
      <c r="F36" s="21"/>
    </row>
    <row r="37" spans="2:11" x14ac:dyDescent="0.2">
      <c r="B37" s="15" t="s">
        <v>1</v>
      </c>
      <c r="C37" s="15" t="s">
        <v>2</v>
      </c>
      <c r="D37" s="15" t="s">
        <v>3</v>
      </c>
      <c r="E37" s="15" t="s">
        <v>4</v>
      </c>
      <c r="F37" s="15" t="s">
        <v>5</v>
      </c>
      <c r="G37" s="15" t="s">
        <v>69</v>
      </c>
      <c r="H37" s="15" t="s">
        <v>70</v>
      </c>
      <c r="I37" s="15" t="s">
        <v>74</v>
      </c>
      <c r="J37" s="15" t="s">
        <v>75</v>
      </c>
      <c r="K37" s="15" t="s">
        <v>76</v>
      </c>
    </row>
    <row r="38" spans="2:11" ht="51" x14ac:dyDescent="0.2">
      <c r="B38" s="7" t="s">
        <v>15</v>
      </c>
      <c r="C38" s="3" t="s">
        <v>16</v>
      </c>
      <c r="D38" s="8">
        <f>+'Balance General'!B40/'Balance General'!B27</f>
        <v>0.89617106845225758</v>
      </c>
      <c r="E38" s="8">
        <f>+'Balance General'!C40/'Balance General'!C27</f>
        <v>0.83570721820590155</v>
      </c>
      <c r="F38" s="8">
        <f>+'Balance General'!D40/'Balance General'!D27</f>
        <v>0.77204690787144081</v>
      </c>
      <c r="G38" s="18"/>
      <c r="H38" s="18"/>
      <c r="I38" s="61" t="s">
        <v>148</v>
      </c>
      <c r="J38" s="61" t="s">
        <v>149</v>
      </c>
      <c r="K38" s="61" t="s">
        <v>150</v>
      </c>
    </row>
    <row r="39" spans="2:11" ht="51" x14ac:dyDescent="0.2">
      <c r="B39" s="7" t="s">
        <v>17</v>
      </c>
      <c r="C39" s="3" t="s">
        <v>18</v>
      </c>
      <c r="D39" s="8">
        <f>+'Balance General'!B34/'Balance General'!B40</f>
        <v>0.81448432204860111</v>
      </c>
      <c r="E39" s="8">
        <f>+'Balance General'!C34/'Balance General'!C40</f>
        <v>0.97434416250924971</v>
      </c>
      <c r="F39" s="8">
        <f>+'Balance General'!D34/'Balance General'!D40</f>
        <v>0.95569968595879695</v>
      </c>
      <c r="G39" s="18"/>
      <c r="H39" s="19"/>
      <c r="I39" s="61" t="s">
        <v>151</v>
      </c>
      <c r="J39" s="61" t="s">
        <v>152</v>
      </c>
      <c r="K39" s="61" t="s">
        <v>153</v>
      </c>
    </row>
    <row r="40" spans="2:11" ht="51" x14ac:dyDescent="0.2">
      <c r="B40" s="3" t="s">
        <v>222</v>
      </c>
      <c r="C40" s="3" t="s">
        <v>19</v>
      </c>
      <c r="D40" s="8">
        <f>+'Balance General'!B39/'Balance General'!B40</f>
        <v>0.18551567795139892</v>
      </c>
      <c r="E40" s="8">
        <f>+'Balance General'!C39/'Balance General'!C40</f>
        <v>2.5655837490750243E-2</v>
      </c>
      <c r="F40" s="8">
        <f>+'Balance General'!D39/'Balance General'!D40</f>
        <v>4.4300314041203069E-2</v>
      </c>
      <c r="G40" s="18"/>
      <c r="H40" s="19"/>
      <c r="I40" s="61" t="s">
        <v>154</v>
      </c>
      <c r="J40" s="61" t="s">
        <v>155</v>
      </c>
      <c r="K40" s="61" t="s">
        <v>156</v>
      </c>
    </row>
    <row r="41" spans="2:11" ht="76.5" x14ac:dyDescent="0.2">
      <c r="B41" s="3" t="s">
        <v>20</v>
      </c>
      <c r="C41" s="3" t="s">
        <v>21</v>
      </c>
      <c r="D41" s="2">
        <f>ABS(+'Pérdidas y Ganacias'!B13/'Pérdidas y Ganacias'!B15)</f>
        <v>1.1459726828171548</v>
      </c>
      <c r="E41" s="2">
        <f>ABS(+'Pérdidas y Ganacias'!C13/'Pérdidas y Ganacias'!C15)</f>
        <v>1.1079248064872835</v>
      </c>
      <c r="F41" s="2">
        <f>ABS(+'Pérdidas y Ganacias'!D13/'Pérdidas y Ganacias'!D15)</f>
        <v>0.99596871239470519</v>
      </c>
      <c r="G41" s="18"/>
      <c r="H41" s="18"/>
      <c r="I41" s="61" t="s">
        <v>208</v>
      </c>
      <c r="J41" s="61" t="s">
        <v>209</v>
      </c>
      <c r="K41" s="61" t="s">
        <v>210</v>
      </c>
    </row>
    <row r="43" spans="2:11" x14ac:dyDescent="0.2">
      <c r="B43" s="16" t="s">
        <v>68</v>
      </c>
      <c r="C43" s="16"/>
      <c r="D43" s="16"/>
      <c r="E43" s="16"/>
      <c r="F43" s="16"/>
    </row>
    <row r="59" spans="2:2" x14ac:dyDescent="0.2">
      <c r="B59" s="6" t="s">
        <v>77</v>
      </c>
    </row>
    <row r="60" spans="2:2" x14ac:dyDescent="0.2">
      <c r="B60" s="6"/>
    </row>
    <row r="61" spans="2:2" x14ac:dyDescent="0.2">
      <c r="B61" s="6"/>
    </row>
    <row r="62" spans="2:2" x14ac:dyDescent="0.2">
      <c r="B62" s="6" t="s">
        <v>77</v>
      </c>
    </row>
    <row r="63" spans="2:2" x14ac:dyDescent="0.2">
      <c r="B63" s="4" t="s">
        <v>221</v>
      </c>
    </row>
    <row r="64" spans="2:2" x14ac:dyDescent="0.2">
      <c r="B64" s="4" t="s">
        <v>223</v>
      </c>
    </row>
    <row r="66" spans="2:11" x14ac:dyDescent="0.2">
      <c r="B66" s="4"/>
    </row>
    <row r="67" spans="2:11" ht="15.75" x14ac:dyDescent="0.25">
      <c r="B67" s="20" t="s">
        <v>71</v>
      </c>
      <c r="C67" s="21"/>
      <c r="D67" s="21"/>
      <c r="E67" s="21"/>
      <c r="F67" s="21"/>
    </row>
    <row r="68" spans="2:11" x14ac:dyDescent="0.2">
      <c r="B68" s="15" t="s">
        <v>1</v>
      </c>
      <c r="C68" s="15" t="s">
        <v>2</v>
      </c>
      <c r="D68" s="15" t="s">
        <v>3</v>
      </c>
      <c r="E68" s="15" t="s">
        <v>4</v>
      </c>
      <c r="F68" s="15" t="s">
        <v>5</v>
      </c>
      <c r="G68" s="15" t="s">
        <v>69</v>
      </c>
      <c r="H68" s="15" t="s">
        <v>70</v>
      </c>
      <c r="I68" s="15" t="s">
        <v>74</v>
      </c>
      <c r="J68" s="15" t="s">
        <v>75</v>
      </c>
      <c r="K68" s="15" t="s">
        <v>76</v>
      </c>
    </row>
    <row r="69" spans="2:11" ht="38.25" x14ac:dyDescent="0.2">
      <c r="B69" s="7" t="s">
        <v>22</v>
      </c>
      <c r="C69" s="3" t="s">
        <v>23</v>
      </c>
      <c r="D69" s="8">
        <f>+'Balance General'!B27/'Balance General'!B46</f>
        <v>9.6312269142457829</v>
      </c>
      <c r="E69" s="8">
        <f>+'Balance General'!C27/'Balance General'!C46</f>
        <v>6.0866946744699968</v>
      </c>
      <c r="F69" s="8">
        <f>+'Balance General'!D27/'Balance General'!D46</f>
        <v>4.3868674500630496</v>
      </c>
      <c r="G69" s="18"/>
      <c r="H69" s="18"/>
      <c r="I69" s="61" t="s">
        <v>157</v>
      </c>
      <c r="J69" s="61" t="s">
        <v>159</v>
      </c>
      <c r="K69" s="61" t="s">
        <v>160</v>
      </c>
    </row>
    <row r="70" spans="2:11" ht="51" x14ac:dyDescent="0.2">
      <c r="B70" s="7" t="s">
        <v>24</v>
      </c>
      <c r="C70" s="3" t="s">
        <v>25</v>
      </c>
      <c r="D70" s="8">
        <f>+'Balance General'!B40/'Balance General'!B46</f>
        <v>8.6312269142457829</v>
      </c>
      <c r="E70" s="8">
        <f>+'Balance General'!C40/'Balance General'!C46</f>
        <v>5.0866946744699968</v>
      </c>
      <c r="F70" s="8">
        <f>+'Balance General'!D40/'Balance General'!D46</f>
        <v>3.3868674500630496</v>
      </c>
      <c r="G70" s="18"/>
      <c r="H70" s="19"/>
      <c r="I70" s="61" t="s">
        <v>158</v>
      </c>
      <c r="J70" s="61" t="s">
        <v>161</v>
      </c>
      <c r="K70" s="61" t="s">
        <v>162</v>
      </c>
    </row>
    <row r="71" spans="2:11" ht="63.75" x14ac:dyDescent="0.2">
      <c r="B71" s="3" t="s">
        <v>26</v>
      </c>
      <c r="C71" s="3" t="s">
        <v>27</v>
      </c>
      <c r="D71" s="8">
        <f>+'Balance General'!B34/'Balance General'!B46</f>
        <v>7.0299990016971146</v>
      </c>
      <c r="E71" s="8">
        <f>+'Balance General'!C34/'Balance General'!C46</f>
        <v>4.9561912625367297</v>
      </c>
      <c r="F71" s="8">
        <f>+'Balance General'!D34/'Balance General'!D46</f>
        <v>3.2368281584093275</v>
      </c>
      <c r="G71" s="18"/>
      <c r="H71" s="18"/>
      <c r="I71" s="61" t="s">
        <v>163</v>
      </c>
      <c r="J71" s="61" t="s">
        <v>164</v>
      </c>
      <c r="K71" s="61" t="s">
        <v>165</v>
      </c>
    </row>
    <row r="72" spans="2:11" ht="51" x14ac:dyDescent="0.2">
      <c r="B72" s="3" t="s">
        <v>28</v>
      </c>
      <c r="C72" s="3" t="s">
        <v>29</v>
      </c>
      <c r="D72" s="8">
        <f>+'Balance General'!B39/'Balance General'!B46</f>
        <v>1.6012279125486673</v>
      </c>
      <c r="E72" s="8">
        <f>+'Balance General'!C39/'Balance General'!C46</f>
        <v>0.13050341193326695</v>
      </c>
      <c r="F72" s="8">
        <f>+'Balance General'!D39/'Balance General'!D46</f>
        <v>0.15003929165372173</v>
      </c>
      <c r="G72" s="18"/>
      <c r="H72" s="19"/>
      <c r="I72" s="61" t="s">
        <v>166</v>
      </c>
      <c r="J72" s="61" t="s">
        <v>167</v>
      </c>
      <c r="K72" s="61" t="s">
        <v>168</v>
      </c>
    </row>
    <row r="73" spans="2:11" ht="51" x14ac:dyDescent="0.2">
      <c r="B73" s="3" t="s">
        <v>30</v>
      </c>
      <c r="C73" s="3" t="s">
        <v>31</v>
      </c>
      <c r="D73" s="8">
        <f>+(('Balance General'!B30+'Balance General'!B36)/'Balance General'!B46)</f>
        <v>6.2054507337526204</v>
      </c>
      <c r="E73" s="8">
        <f>+(('Balance General'!C30+'Balance General'!C36)/'Balance General'!C46)</f>
        <v>3.2381068020107335</v>
      </c>
      <c r="F73" s="8">
        <f>+(('Balance General'!D30+'Balance General'!D36)/'Balance General'!D46)</f>
        <v>2.5630950858020065</v>
      </c>
      <c r="G73" s="18"/>
      <c r="H73" s="19"/>
      <c r="I73" s="61" t="s">
        <v>169</v>
      </c>
      <c r="J73" s="61" t="s">
        <v>170</v>
      </c>
      <c r="K73" s="61" t="s">
        <v>171</v>
      </c>
    </row>
    <row r="75" spans="2:11" x14ac:dyDescent="0.2">
      <c r="B75" s="16" t="s">
        <v>68</v>
      </c>
      <c r="C75" s="16"/>
      <c r="D75" s="16"/>
      <c r="E75" s="16"/>
      <c r="F75" s="16"/>
    </row>
    <row r="91" spans="2:6" x14ac:dyDescent="0.2">
      <c r="B91" s="6" t="s">
        <v>77</v>
      </c>
    </row>
    <row r="92" spans="2:6" x14ac:dyDescent="0.2">
      <c r="B92" s="4" t="s">
        <v>217</v>
      </c>
    </row>
    <row r="93" spans="2:6" x14ac:dyDescent="0.2">
      <c r="B93" s="4" t="s">
        <v>218</v>
      </c>
    </row>
    <row r="94" spans="2:6" x14ac:dyDescent="0.2">
      <c r="B94" s="6"/>
    </row>
    <row r="96" spans="2:6" ht="15.75" x14ac:dyDescent="0.25">
      <c r="B96" s="20" t="s">
        <v>32</v>
      </c>
      <c r="C96" s="24"/>
      <c r="D96" s="21"/>
      <c r="E96" s="21"/>
      <c r="F96" s="21"/>
    </row>
    <row r="97" spans="2:11" x14ac:dyDescent="0.2">
      <c r="B97" s="15" t="s">
        <v>1</v>
      </c>
      <c r="C97" s="15" t="s">
        <v>2</v>
      </c>
      <c r="D97" s="15" t="s">
        <v>3</v>
      </c>
      <c r="E97" s="15" t="s">
        <v>4</v>
      </c>
      <c r="F97" s="15" t="s">
        <v>5</v>
      </c>
      <c r="G97" s="15" t="s">
        <v>69</v>
      </c>
      <c r="H97" s="15" t="s">
        <v>70</v>
      </c>
      <c r="I97" s="15" t="s">
        <v>74</v>
      </c>
      <c r="J97" s="15" t="s">
        <v>75</v>
      </c>
      <c r="K97" s="15" t="s">
        <v>76</v>
      </c>
    </row>
    <row r="98" spans="2:11" ht="63.75" x14ac:dyDescent="0.2">
      <c r="B98" s="9" t="s">
        <v>33</v>
      </c>
      <c r="C98" s="9" t="s">
        <v>34</v>
      </c>
      <c r="D98" s="10">
        <f>+'Pérdidas y Ganacias'!B7/('Balance General'!B10+'Balance General'!B11)</f>
        <v>5.5176398552741439</v>
      </c>
      <c r="E98" s="10">
        <f>+'Pérdidas y Ganacias'!C7/('Balance General'!C10+'Balance General'!C11)</f>
        <v>7.9290816326530615</v>
      </c>
      <c r="F98" s="10">
        <f>+'Pérdidas y Ganacias'!D7/('Balance General'!D10+'Balance General'!D11)</f>
        <v>8.473507666352404</v>
      </c>
      <c r="G98" s="18"/>
      <c r="H98" s="18"/>
      <c r="I98" s="61" t="s">
        <v>172</v>
      </c>
      <c r="J98" s="61" t="s">
        <v>173</v>
      </c>
      <c r="K98" s="61" t="s">
        <v>174</v>
      </c>
    </row>
    <row r="99" spans="2:11" ht="63.75" x14ac:dyDescent="0.2">
      <c r="B99" s="9" t="s">
        <v>35</v>
      </c>
      <c r="C99" s="9" t="s">
        <v>36</v>
      </c>
      <c r="D99" s="10">
        <f>360/D98</f>
        <v>65.245287739446596</v>
      </c>
      <c r="E99" s="10">
        <f>360/E98</f>
        <v>45.40248375265427</v>
      </c>
      <c r="F99" s="10">
        <f>360/F98</f>
        <v>42.485357206854268</v>
      </c>
      <c r="G99" s="18"/>
      <c r="H99" s="19"/>
      <c r="I99" s="61" t="s">
        <v>175</v>
      </c>
      <c r="J99" s="61" t="s">
        <v>176</v>
      </c>
      <c r="K99" s="61" t="s">
        <v>177</v>
      </c>
    </row>
    <row r="100" spans="2:11" ht="51" x14ac:dyDescent="0.2">
      <c r="B100" s="11" t="s">
        <v>37</v>
      </c>
      <c r="C100" s="9" t="s">
        <v>38</v>
      </c>
      <c r="D100" s="10">
        <f>ABS(+'Pérdidas y Ganacias'!B8/('Balance General'!B12+'Balance General'!B13+'Balance General'!B14))</f>
        <v>9.7159787407312166</v>
      </c>
      <c r="E100" s="10">
        <f>ABS(+'Pérdidas y Ganacias'!C8/('Balance General'!C12+'Balance General'!C13+'Balance General'!C14))</f>
        <v>9.7602305065452484</v>
      </c>
      <c r="F100" s="10">
        <f>ABS(+'Pérdidas y Ganacias'!D8/('Balance General'!D12+'Balance General'!D13+'Balance General'!D14))</f>
        <v>14.405930994109253</v>
      </c>
      <c r="G100" s="18"/>
      <c r="H100" s="18"/>
      <c r="I100" s="61" t="s">
        <v>137</v>
      </c>
      <c r="J100" s="61" t="s">
        <v>178</v>
      </c>
      <c r="K100" s="61" t="s">
        <v>179</v>
      </c>
    </row>
    <row r="101" spans="2:11" ht="25.5" x14ac:dyDescent="0.2">
      <c r="B101" s="11" t="s">
        <v>39</v>
      </c>
      <c r="C101" s="9" t="s">
        <v>40</v>
      </c>
      <c r="D101" s="10">
        <f>360/D100</f>
        <v>37.052365963998263</v>
      </c>
      <c r="E101" s="10">
        <f t="shared" ref="E101:F101" si="0">360/E100</f>
        <v>36.884374785880581</v>
      </c>
      <c r="F101" s="10">
        <f t="shared" si="0"/>
        <v>24.989707374497907</v>
      </c>
      <c r="G101" s="18"/>
      <c r="H101" s="19"/>
      <c r="I101" s="61" t="s">
        <v>180</v>
      </c>
      <c r="J101" s="61" t="s">
        <v>181</v>
      </c>
      <c r="K101" s="61" t="s">
        <v>182</v>
      </c>
    </row>
    <row r="102" spans="2:11" ht="63.75" x14ac:dyDescent="0.2">
      <c r="B102" s="11" t="s">
        <v>41</v>
      </c>
      <c r="C102" s="9" t="s">
        <v>42</v>
      </c>
      <c r="D102" s="10">
        <f>+('Pérdidas y Ganacias'!B8*-1+'Balance General'!B12+'Balance General'!B13+'Balance General'!B14)/'Balance General'!B31</f>
        <v>21.514026331640995</v>
      </c>
      <c r="E102" s="10">
        <f>+('Pérdidas y Ganacias'!C8*-1+'Balance General'!C12+'Balance General'!C13+'Balance General'!C14)/'Balance General'!C31</f>
        <v>15.070326823435632</v>
      </c>
      <c r="F102" s="10">
        <f>+('Pérdidas y Ganacias'!D8*-1+'Balance General'!D12+'Balance General'!D13+'Balance General'!D14)/'Balance General'!D31</f>
        <v>33.742797611892456</v>
      </c>
      <c r="G102" s="18"/>
      <c r="H102" s="19"/>
      <c r="I102" s="61" t="s">
        <v>183</v>
      </c>
      <c r="J102" s="61" t="s">
        <v>184</v>
      </c>
      <c r="K102" s="61" t="s">
        <v>185</v>
      </c>
    </row>
    <row r="103" spans="2:11" ht="51" x14ac:dyDescent="0.2">
      <c r="B103" s="11" t="s">
        <v>43</v>
      </c>
      <c r="C103" s="9" t="s">
        <v>44</v>
      </c>
      <c r="D103" s="12">
        <f>360/D102</f>
        <v>16.733269470370718</v>
      </c>
      <c r="E103" s="12">
        <f t="shared" ref="E103:F103" si="1">360/E102</f>
        <v>23.888002179234068</v>
      </c>
      <c r="F103" s="12">
        <f t="shared" si="1"/>
        <v>10.668943462859762</v>
      </c>
      <c r="G103" s="18"/>
      <c r="H103" s="18"/>
      <c r="I103" s="62" t="s">
        <v>138</v>
      </c>
      <c r="J103" s="61" t="s">
        <v>186</v>
      </c>
      <c r="K103" s="61" t="s">
        <v>187</v>
      </c>
    </row>
    <row r="105" spans="2:11" x14ac:dyDescent="0.2">
      <c r="B105" s="16" t="s">
        <v>68</v>
      </c>
      <c r="C105" s="16"/>
      <c r="D105" s="16"/>
      <c r="E105" s="16"/>
      <c r="F105" s="16"/>
    </row>
    <row r="106" spans="2:11" x14ac:dyDescent="0.2">
      <c r="B106" s="22" t="s">
        <v>45</v>
      </c>
      <c r="C106" s="23"/>
      <c r="D106" s="22" t="s">
        <v>46</v>
      </c>
      <c r="E106" s="23"/>
      <c r="F106" s="23"/>
    </row>
    <row r="121" spans="2:11" x14ac:dyDescent="0.2">
      <c r="B121" s="6" t="s">
        <v>77</v>
      </c>
    </row>
    <row r="122" spans="2:11" x14ac:dyDescent="0.2">
      <c r="B122" s="4" t="s">
        <v>224</v>
      </c>
    </row>
    <row r="123" spans="2:11" x14ac:dyDescent="0.2">
      <c r="B123" s="4" t="s">
        <v>225</v>
      </c>
    </row>
    <row r="124" spans="2:11" x14ac:dyDescent="0.2">
      <c r="B124" s="6"/>
    </row>
    <row r="126" spans="2:11" ht="15.75" x14ac:dyDescent="0.25">
      <c r="B126" s="20" t="s">
        <v>72</v>
      </c>
      <c r="C126" s="21"/>
      <c r="D126" s="21"/>
      <c r="E126" s="21"/>
      <c r="F126" s="21"/>
    </row>
    <row r="127" spans="2:11" x14ac:dyDescent="0.2">
      <c r="B127" s="15" t="s">
        <v>1</v>
      </c>
      <c r="C127" s="15" t="s">
        <v>2</v>
      </c>
      <c r="D127" s="15" t="s">
        <v>3</v>
      </c>
      <c r="E127" s="15" t="s">
        <v>4</v>
      </c>
      <c r="F127" s="15" t="s">
        <v>5</v>
      </c>
      <c r="G127" s="15" t="s">
        <v>69</v>
      </c>
      <c r="H127" s="15" t="s">
        <v>70</v>
      </c>
      <c r="I127" s="15" t="s">
        <v>74</v>
      </c>
      <c r="J127" s="15" t="s">
        <v>75</v>
      </c>
      <c r="K127" s="15" t="s">
        <v>76</v>
      </c>
    </row>
    <row r="128" spans="2:11" ht="102" x14ac:dyDescent="0.2">
      <c r="B128" s="7" t="s">
        <v>47</v>
      </c>
      <c r="C128" s="7" t="s">
        <v>48</v>
      </c>
      <c r="D128" s="2">
        <f>+D101+D99</f>
        <v>102.29765370344487</v>
      </c>
      <c r="E128" s="2">
        <f t="shared" ref="E128:F128" si="2">+E101+E99</f>
        <v>82.286858538534858</v>
      </c>
      <c r="F128" s="2">
        <f t="shared" si="2"/>
        <v>67.475064581352171</v>
      </c>
      <c r="G128" s="18"/>
      <c r="H128" s="18"/>
      <c r="I128" s="63" t="s">
        <v>211</v>
      </c>
      <c r="J128" s="63" t="s">
        <v>212</v>
      </c>
      <c r="K128" s="63" t="s">
        <v>213</v>
      </c>
    </row>
    <row r="129" spans="2:11" ht="89.25" x14ac:dyDescent="0.2">
      <c r="B129" s="7" t="s">
        <v>49</v>
      </c>
      <c r="C129" s="7" t="s">
        <v>50</v>
      </c>
      <c r="D129" s="2">
        <f>+(D101+D99)-D103</f>
        <v>85.564384233074151</v>
      </c>
      <c r="E129" s="2">
        <f t="shared" ref="E129:F129" si="3">+(E101+E99)-E103</f>
        <v>58.398856359300794</v>
      </c>
      <c r="F129" s="2">
        <f t="shared" si="3"/>
        <v>56.806121118492413</v>
      </c>
      <c r="G129" s="18"/>
      <c r="H129" s="19"/>
      <c r="I129" s="64" t="s">
        <v>214</v>
      </c>
      <c r="J129" s="64" t="s">
        <v>215</v>
      </c>
      <c r="K129" s="64" t="s">
        <v>216</v>
      </c>
    </row>
    <row r="131" spans="2:11" x14ac:dyDescent="0.2">
      <c r="B131" s="16" t="s">
        <v>68</v>
      </c>
      <c r="C131" s="16"/>
      <c r="D131" s="16"/>
      <c r="E131" s="16"/>
      <c r="F131" s="16"/>
    </row>
    <row r="145" spans="2:11" x14ac:dyDescent="0.2">
      <c r="B145" s="6" t="s">
        <v>77</v>
      </c>
    </row>
    <row r="146" spans="2:11" x14ac:dyDescent="0.2">
      <c r="B146" s="4" t="s">
        <v>226</v>
      </c>
    </row>
    <row r="147" spans="2:11" x14ac:dyDescent="0.2">
      <c r="B147" s="6"/>
    </row>
    <row r="148" spans="2:11" x14ac:dyDescent="0.2">
      <c r="B148" s="6"/>
    </row>
    <row r="149" spans="2:11" x14ac:dyDescent="0.2">
      <c r="B149" s="6"/>
    </row>
    <row r="150" spans="2:11" ht="15.75" x14ac:dyDescent="0.25">
      <c r="B150" s="20" t="s">
        <v>73</v>
      </c>
      <c r="C150" s="21"/>
      <c r="D150" s="21"/>
      <c r="E150" s="21"/>
      <c r="F150" s="21"/>
    </row>
    <row r="151" spans="2:11" x14ac:dyDescent="0.2">
      <c r="B151" s="15" t="s">
        <v>1</v>
      </c>
      <c r="C151" s="15" t="s">
        <v>2</v>
      </c>
      <c r="D151" s="15" t="s">
        <v>3</v>
      </c>
      <c r="E151" s="15" t="s">
        <v>4</v>
      </c>
      <c r="F151" s="15" t="s">
        <v>5</v>
      </c>
      <c r="G151" s="15" t="s">
        <v>69</v>
      </c>
      <c r="H151" s="15" t="s">
        <v>70</v>
      </c>
      <c r="I151" s="15" t="s">
        <v>74</v>
      </c>
      <c r="J151" s="15" t="s">
        <v>75</v>
      </c>
      <c r="K151" s="15" t="s">
        <v>76</v>
      </c>
    </row>
    <row r="152" spans="2:11" ht="38.25" x14ac:dyDescent="0.2">
      <c r="B152" s="7" t="s">
        <v>51</v>
      </c>
      <c r="C152" s="7" t="s">
        <v>52</v>
      </c>
      <c r="D152" s="2">
        <f>+'Pérdidas y Ganacias'!B7/'Balance General'!B21</f>
        <v>32.18951743846204</v>
      </c>
      <c r="E152" s="2">
        <f>+'Pérdidas y Ganacias'!C7/'Balance General'!C21</f>
        <v>33.201353035428163</v>
      </c>
      <c r="F152" s="2">
        <f>+'Pérdidas y Ganacias'!D7/'Balance General'!D21</f>
        <v>28.12176404716422</v>
      </c>
      <c r="G152" s="18"/>
      <c r="H152" s="18"/>
      <c r="I152" s="61" t="s">
        <v>188</v>
      </c>
      <c r="J152" s="61" t="s">
        <v>190</v>
      </c>
      <c r="K152" s="61" t="s">
        <v>191</v>
      </c>
    </row>
    <row r="153" spans="2:11" ht="63.75" x14ac:dyDescent="0.2">
      <c r="B153" s="7" t="s">
        <v>53</v>
      </c>
      <c r="C153" s="7" t="s">
        <v>54</v>
      </c>
      <c r="D153" s="2">
        <f>+'Pérdidas y Ganacias'!B7/'Balance General'!F21</f>
        <v>17.860895888140114</v>
      </c>
      <c r="E153" s="2">
        <f>+'Pérdidas y Ganacias'!C7/'Balance General'!G21</f>
        <v>23.535825840037862</v>
      </c>
      <c r="F153" s="2">
        <f>+'Pérdidas y Ganacias'!D7/'Balance General'!H21</f>
        <v>22.77738355652777</v>
      </c>
      <c r="G153" s="18"/>
      <c r="H153" s="18"/>
      <c r="I153" s="61" t="s">
        <v>192</v>
      </c>
      <c r="J153" s="61" t="s">
        <v>193</v>
      </c>
      <c r="K153" s="61" t="s">
        <v>194</v>
      </c>
    </row>
    <row r="154" spans="2:11" ht="51" x14ac:dyDescent="0.2">
      <c r="B154" s="3" t="s">
        <v>55</v>
      </c>
      <c r="C154" s="3" t="s">
        <v>56</v>
      </c>
      <c r="D154" s="13">
        <f>+'Pérdidas y Ganacias'!B7/'Balance General'!B27</f>
        <v>2.5686284671835482</v>
      </c>
      <c r="E154" s="13">
        <f>+'Pérdidas y Ganacias'!C7/'Balance General'!C27</f>
        <v>2.9762052951596685</v>
      </c>
      <c r="F154" s="13">
        <f>+'Pérdidas y Ganacias'!D7/'Balance General'!D27</f>
        <v>3.5569705680184964</v>
      </c>
      <c r="G154" s="18"/>
      <c r="H154" s="18"/>
      <c r="I154" s="61" t="s">
        <v>189</v>
      </c>
      <c r="J154" s="61" t="s">
        <v>195</v>
      </c>
      <c r="K154" s="61" t="s">
        <v>196</v>
      </c>
    </row>
    <row r="156" spans="2:11" x14ac:dyDescent="0.2">
      <c r="B156" s="16" t="s">
        <v>68</v>
      </c>
      <c r="C156" s="16"/>
      <c r="D156" s="16"/>
      <c r="E156" s="16"/>
      <c r="F156" s="16"/>
    </row>
    <row r="170" spans="2:11" x14ac:dyDescent="0.2">
      <c r="B170" s="6" t="s">
        <v>77</v>
      </c>
    </row>
    <row r="171" spans="2:11" x14ac:dyDescent="0.2">
      <c r="B171" s="4" t="s">
        <v>227</v>
      </c>
    </row>
    <row r="172" spans="2:11" x14ac:dyDescent="0.2">
      <c r="B172" s="6"/>
    </row>
    <row r="173" spans="2:11" x14ac:dyDescent="0.2">
      <c r="B173" s="6"/>
    </row>
    <row r="174" spans="2:11" x14ac:dyDescent="0.2">
      <c r="B174" s="6"/>
    </row>
    <row r="175" spans="2:11" ht="15.75" x14ac:dyDescent="0.25">
      <c r="B175" s="20" t="s">
        <v>57</v>
      </c>
      <c r="C175" s="21"/>
      <c r="D175" s="21"/>
      <c r="E175" s="21"/>
      <c r="F175" s="21"/>
    </row>
    <row r="176" spans="2:11" x14ac:dyDescent="0.2">
      <c r="B176" s="15" t="s">
        <v>1</v>
      </c>
      <c r="C176" s="15" t="s">
        <v>2</v>
      </c>
      <c r="D176" s="15" t="s">
        <v>3</v>
      </c>
      <c r="E176" s="15" t="s">
        <v>4</v>
      </c>
      <c r="F176" s="15" t="s">
        <v>5</v>
      </c>
      <c r="G176" s="15" t="s">
        <v>69</v>
      </c>
      <c r="H176" s="15" t="s">
        <v>70</v>
      </c>
      <c r="I176" s="17" t="s">
        <v>74</v>
      </c>
      <c r="J176" s="17" t="s">
        <v>75</v>
      </c>
      <c r="K176" s="17" t="s">
        <v>76</v>
      </c>
    </row>
    <row r="177" spans="2:11" ht="38.25" x14ac:dyDescent="0.2">
      <c r="B177" s="7" t="s">
        <v>58</v>
      </c>
      <c r="C177" s="7" t="s">
        <v>59</v>
      </c>
      <c r="D177" s="14">
        <f>+'Pérdidas y Ganacias'!B9/'Pérdidas y Ganacias'!B7</f>
        <v>8.5256505966240403E-2</v>
      </c>
      <c r="E177" s="14">
        <f>+'Pérdidas y Ganacias'!C9/'Pérdidas y Ganacias'!C7</f>
        <v>8.0457874868627072E-2</v>
      </c>
      <c r="F177" s="14">
        <f>+'Pérdidas y Ganacias'!D9/'Pérdidas y Ganacias'!D7</f>
        <v>7.7738855256238637E-2</v>
      </c>
      <c r="G177" s="18"/>
      <c r="H177" s="18"/>
      <c r="I177" s="61" t="s">
        <v>197</v>
      </c>
      <c r="J177" s="61" t="s">
        <v>197</v>
      </c>
      <c r="K177" s="61" t="s">
        <v>199</v>
      </c>
    </row>
    <row r="178" spans="2:11" ht="38.25" x14ac:dyDescent="0.2">
      <c r="B178" s="7" t="s">
        <v>60</v>
      </c>
      <c r="C178" s="7" t="s">
        <v>61</v>
      </c>
      <c r="D178" s="14">
        <f>+'Pérdidas y Ganacias'!B13/'Pérdidas y Ganacias'!B7</f>
        <v>4.1136188466210137E-2</v>
      </c>
      <c r="E178" s="14">
        <f>+'Pérdidas y Ganacias'!C13/'Pérdidas y Ganacias'!C7</f>
        <v>4.0293953628037664E-2</v>
      </c>
      <c r="F178" s="14">
        <f>+'Pérdidas y Ganacias'!D13/'Pérdidas y Ganacias'!D7</f>
        <v>3.8773390112586417E-2</v>
      </c>
      <c r="G178" s="18"/>
      <c r="H178" s="18"/>
      <c r="I178" s="61" t="s">
        <v>198</v>
      </c>
      <c r="J178" s="61" t="s">
        <v>198</v>
      </c>
      <c r="K178" s="61" t="s">
        <v>200</v>
      </c>
    </row>
    <row r="179" spans="2:11" ht="38.25" x14ac:dyDescent="0.2">
      <c r="B179" s="3" t="s">
        <v>62</v>
      </c>
      <c r="C179" s="3" t="s">
        <v>63</v>
      </c>
      <c r="D179" s="14">
        <f>+'Pérdidas y Ganacias'!B23/'Pérdidas y Ganacias'!B7</f>
        <v>1.746492286460246E-2</v>
      </c>
      <c r="E179" s="14">
        <f>+'Pérdidas y Ganacias'!C23/'Pérdidas y Ganacias'!C7</f>
        <v>3.6476095489350749E-3</v>
      </c>
      <c r="F179" s="14">
        <f>+'Pérdidas y Ganacias'!D23/'Pérdidas y Ganacias'!D7</f>
        <v>2.7522946524671686E-3</v>
      </c>
      <c r="G179" s="18"/>
      <c r="H179" s="18"/>
      <c r="I179" s="61" t="s">
        <v>201</v>
      </c>
      <c r="J179" s="61" t="s">
        <v>202</v>
      </c>
      <c r="K179" s="61" t="s">
        <v>202</v>
      </c>
    </row>
    <row r="180" spans="2:11" ht="51" x14ac:dyDescent="0.2">
      <c r="B180" s="3" t="s">
        <v>64</v>
      </c>
      <c r="C180" s="3" t="s">
        <v>65</v>
      </c>
      <c r="D180" s="14">
        <f>+'Pérdidas y Ganacias'!B23/'Balance General'!B27</f>
        <v>4.4860898047182719E-2</v>
      </c>
      <c r="E180" s="14">
        <f>+'Pérdidas y Ganacias'!C23/'Balance General'!C27</f>
        <v>1.0856034854215541E-2</v>
      </c>
      <c r="F180" s="14">
        <f>+'Pérdidas y Ganacias'!D23/'Balance General'!D27</f>
        <v>9.7898310733404159E-3</v>
      </c>
      <c r="G180" s="18"/>
      <c r="H180" s="18"/>
      <c r="I180" s="61" t="s">
        <v>203</v>
      </c>
      <c r="J180" s="61" t="s">
        <v>204</v>
      </c>
      <c r="K180" s="61" t="s">
        <v>204</v>
      </c>
    </row>
    <row r="181" spans="2:11" ht="51" x14ac:dyDescent="0.2">
      <c r="B181" s="3" t="s">
        <v>66</v>
      </c>
      <c r="C181" s="3" t="s">
        <v>67</v>
      </c>
      <c r="D181" s="14">
        <f>+'Pérdidas y Ganacias'!B23/'Balance General'!B46</f>
        <v>0.43206548866926225</v>
      </c>
      <c r="E181" s="14">
        <f>+'Pérdidas y Ganacias'!C23/'Balance General'!C46</f>
        <v>6.6077369533014407E-2</v>
      </c>
      <c r="F181" s="14">
        <f>+'Pérdidas y Ganacias'!D23/'Balance General'!D46</f>
        <v>4.2946691277252876E-2</v>
      </c>
      <c r="G181" s="18"/>
      <c r="H181" s="18"/>
      <c r="I181" s="61" t="s">
        <v>205</v>
      </c>
      <c r="J181" s="61" t="s">
        <v>206</v>
      </c>
      <c r="K181" s="61" t="s">
        <v>207</v>
      </c>
    </row>
    <row r="183" spans="2:11" x14ac:dyDescent="0.2">
      <c r="B183" s="16" t="s">
        <v>68</v>
      </c>
      <c r="C183" s="16"/>
      <c r="D183" s="16"/>
      <c r="E183" s="16"/>
      <c r="F183" s="16"/>
    </row>
    <row r="202" spans="2:2" x14ac:dyDescent="0.2">
      <c r="B202" s="6"/>
    </row>
    <row r="203" spans="2:2" x14ac:dyDescent="0.2">
      <c r="B203" s="6" t="s">
        <v>77</v>
      </c>
    </row>
    <row r="204" spans="2:2" x14ac:dyDescent="0.2">
      <c r="B204" s="4" t="s">
        <v>229</v>
      </c>
    </row>
    <row r="205" spans="2:2" x14ac:dyDescent="0.2">
      <c r="B205" s="4" t="s">
        <v>228</v>
      </c>
    </row>
  </sheetData>
  <mergeCells count="3">
    <mergeCell ref="B1:D1"/>
    <mergeCell ref="B2:D2"/>
    <mergeCell ref="B3:D3"/>
  </mergeCells>
  <phoneticPr fontId="5" type="noConversion"/>
  <pageMargins left="0.75" right="0.75" top="1" bottom="1" header="0" footer="0"/>
  <pageSetup paperSize="9" orientation="portrait"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3CCE6D-49A6-4A7B-919A-A56AE022743D}">
  <dimension ref="A1:D48"/>
  <sheetViews>
    <sheetView topLeftCell="A26" zoomScaleNormal="100" workbookViewId="0">
      <selection sqref="A1:D49"/>
    </sheetView>
  </sheetViews>
  <sheetFormatPr baseColWidth="10" defaultColWidth="11.42578125" defaultRowHeight="12.75" x14ac:dyDescent="0.2"/>
  <cols>
    <col min="1" max="1" width="38.28515625" style="28" bestFit="1" customWidth="1"/>
    <col min="2" max="2" width="12" style="28" bestFit="1" customWidth="1"/>
    <col min="3" max="16384" width="11.42578125" style="28"/>
  </cols>
  <sheetData>
    <row r="1" spans="1:4" x14ac:dyDescent="0.2">
      <c r="A1" s="143" t="s">
        <v>81</v>
      </c>
      <c r="B1" s="144"/>
      <c r="C1" s="144"/>
      <c r="D1" s="151"/>
    </row>
    <row r="2" spans="1:4" x14ac:dyDescent="0.2">
      <c r="A2" s="145" t="s">
        <v>82</v>
      </c>
      <c r="B2" s="146"/>
      <c r="C2" s="146"/>
      <c r="D2" s="152"/>
    </row>
    <row r="3" spans="1:4" x14ac:dyDescent="0.2">
      <c r="A3" s="147" t="s">
        <v>83</v>
      </c>
      <c r="B3" s="153"/>
      <c r="C3" s="153"/>
      <c r="D3" s="154"/>
    </row>
    <row r="4" spans="1:4" x14ac:dyDescent="0.2">
      <c r="A4" s="29"/>
      <c r="B4" s="30"/>
      <c r="C4" s="30"/>
      <c r="D4" s="30"/>
    </row>
    <row r="5" spans="1:4" x14ac:dyDescent="0.2">
      <c r="A5" s="31"/>
      <c r="B5" s="148" t="s">
        <v>84</v>
      </c>
      <c r="C5" s="149"/>
      <c r="D5" s="150"/>
    </row>
    <row r="6" spans="1:4" x14ac:dyDescent="0.2">
      <c r="A6" s="31"/>
      <c r="B6" s="33" t="s">
        <v>3</v>
      </c>
      <c r="C6" s="33" t="s">
        <v>4</v>
      </c>
      <c r="D6" s="34" t="s">
        <v>5</v>
      </c>
    </row>
    <row r="7" spans="1:4" x14ac:dyDescent="0.2">
      <c r="A7" s="31"/>
      <c r="B7" s="32" t="s">
        <v>86</v>
      </c>
      <c r="C7" s="32" t="s">
        <v>86</v>
      </c>
      <c r="D7" s="35" t="s">
        <v>86</v>
      </c>
    </row>
    <row r="8" spans="1:4" x14ac:dyDescent="0.2">
      <c r="A8" s="36" t="s">
        <v>87</v>
      </c>
      <c r="B8" s="37"/>
      <c r="C8" s="38"/>
      <c r="D8" s="39"/>
    </row>
    <row r="9" spans="1:4" x14ac:dyDescent="0.2">
      <c r="A9" s="31" t="s">
        <v>88</v>
      </c>
      <c r="B9" s="80">
        <v>11715</v>
      </c>
      <c r="C9" s="81">
        <v>17268</v>
      </c>
      <c r="D9" s="80">
        <v>14533</v>
      </c>
    </row>
    <row r="10" spans="1:4" x14ac:dyDescent="0.2">
      <c r="A10" s="31" t="s">
        <v>89</v>
      </c>
      <c r="B10" s="80">
        <v>90546</v>
      </c>
      <c r="C10" s="81">
        <v>94912</v>
      </c>
      <c r="D10" s="80">
        <v>102115</v>
      </c>
    </row>
    <row r="11" spans="1:4" x14ac:dyDescent="0.2">
      <c r="A11" s="31" t="s">
        <v>90</v>
      </c>
      <c r="B11" s="80">
        <v>-721</v>
      </c>
      <c r="C11" s="81">
        <v>-832</v>
      </c>
      <c r="D11" s="80">
        <v>-1350</v>
      </c>
    </row>
    <row r="12" spans="1:4" x14ac:dyDescent="0.2">
      <c r="A12" s="31" t="s">
        <v>91</v>
      </c>
      <c r="B12" s="80">
        <v>3624</v>
      </c>
      <c r="C12" s="81">
        <v>3214</v>
      </c>
      <c r="D12" s="80">
        <v>2235</v>
      </c>
    </row>
    <row r="13" spans="1:4" x14ac:dyDescent="0.2">
      <c r="A13" s="31" t="s">
        <v>92</v>
      </c>
      <c r="B13" s="80">
        <v>36413</v>
      </c>
      <c r="C13" s="81">
        <v>59033</v>
      </c>
      <c r="D13" s="80">
        <v>50304</v>
      </c>
    </row>
    <row r="14" spans="1:4" x14ac:dyDescent="0.2">
      <c r="A14" s="31" t="s">
        <v>93</v>
      </c>
      <c r="B14" s="80">
        <v>6625</v>
      </c>
      <c r="C14" s="81">
        <v>8033</v>
      </c>
      <c r="D14" s="80">
        <v>2123</v>
      </c>
    </row>
    <row r="15" spans="1:4" x14ac:dyDescent="0.2">
      <c r="A15" s="31" t="s">
        <v>94</v>
      </c>
      <c r="B15" s="80">
        <v>4989</v>
      </c>
      <c r="C15" s="81">
        <v>13236</v>
      </c>
      <c r="D15" s="80">
        <v>32</v>
      </c>
    </row>
    <row r="16" spans="1:4" x14ac:dyDescent="0.2">
      <c r="A16" s="42" t="s">
        <v>95</v>
      </c>
      <c r="B16" s="82">
        <f>SUM(B9:B15)</f>
        <v>153191</v>
      </c>
      <c r="C16" s="82">
        <f>SUM(C9:C15)</f>
        <v>194864</v>
      </c>
      <c r="D16" s="82">
        <f>SUM(D9:D15)</f>
        <v>169992</v>
      </c>
    </row>
    <row r="17" spans="1:4" x14ac:dyDescent="0.2">
      <c r="A17" s="31"/>
      <c r="B17" s="80"/>
      <c r="C17" s="81"/>
      <c r="D17" s="80"/>
    </row>
    <row r="18" spans="1:4" x14ac:dyDescent="0.2">
      <c r="A18" s="31" t="s">
        <v>96</v>
      </c>
      <c r="B18" s="80">
        <v>5647</v>
      </c>
      <c r="C18" s="81">
        <v>5647</v>
      </c>
      <c r="D18" s="80">
        <v>5447</v>
      </c>
    </row>
    <row r="19" spans="1:4" x14ac:dyDescent="0.2">
      <c r="A19" s="44" t="s">
        <v>97</v>
      </c>
      <c r="B19" s="83">
        <v>13753</v>
      </c>
      <c r="C19" s="84">
        <v>21591</v>
      </c>
      <c r="D19" s="80">
        <v>31243</v>
      </c>
    </row>
    <row r="20" spans="1:4" x14ac:dyDescent="0.2">
      <c r="A20" s="31" t="s">
        <v>98</v>
      </c>
      <c r="B20" s="80">
        <v>-4003</v>
      </c>
      <c r="C20" s="81">
        <v>-4770</v>
      </c>
      <c r="D20" s="80">
        <v>-6328</v>
      </c>
    </row>
    <row r="21" spans="1:4" x14ac:dyDescent="0.2">
      <c r="A21" s="42" t="s">
        <v>99</v>
      </c>
      <c r="B21" s="82">
        <f>SUM(B18:B20)</f>
        <v>15397</v>
      </c>
      <c r="C21" s="82">
        <f>SUM(C18:C20)</f>
        <v>22468</v>
      </c>
      <c r="D21" s="82">
        <f>SUM(D18:D20)</f>
        <v>30362</v>
      </c>
    </row>
    <row r="22" spans="1:4" x14ac:dyDescent="0.2">
      <c r="A22" s="31"/>
      <c r="B22" s="80"/>
      <c r="C22" s="81"/>
      <c r="D22" s="80"/>
    </row>
    <row r="23" spans="1:4" x14ac:dyDescent="0.2">
      <c r="A23" s="44" t="s">
        <v>100</v>
      </c>
      <c r="B23" s="83">
        <v>72</v>
      </c>
      <c r="C23" s="84">
        <v>2851</v>
      </c>
      <c r="D23" s="80">
        <v>2851</v>
      </c>
    </row>
    <row r="24" spans="1:4" x14ac:dyDescent="0.2">
      <c r="A24" s="44" t="s">
        <v>101</v>
      </c>
      <c r="B24" s="83">
        <v>24292</v>
      </c>
      <c r="C24" s="84">
        <v>14844</v>
      </c>
      <c r="D24" s="80">
        <v>8400</v>
      </c>
    </row>
    <row r="25" spans="1:4" x14ac:dyDescent="0.2">
      <c r="A25" s="31" t="s">
        <v>102</v>
      </c>
      <c r="B25" s="80">
        <v>0</v>
      </c>
      <c r="C25" s="81">
        <v>15617</v>
      </c>
      <c r="D25" s="80">
        <v>28440</v>
      </c>
    </row>
    <row r="26" spans="1:4" x14ac:dyDescent="0.2">
      <c r="A26" s="42" t="s">
        <v>103</v>
      </c>
      <c r="B26" s="82">
        <f>SUM(B23:B25)</f>
        <v>24364</v>
      </c>
      <c r="C26" s="82">
        <f>SUM(C23:C25)</f>
        <v>33312</v>
      </c>
      <c r="D26" s="82">
        <f>SUM(D23:D25)</f>
        <v>39691</v>
      </c>
    </row>
    <row r="27" spans="1:4" x14ac:dyDescent="0.2">
      <c r="A27" s="47" t="s">
        <v>104</v>
      </c>
      <c r="B27" s="85">
        <f>+B16+B21+B26</f>
        <v>192952</v>
      </c>
      <c r="C27" s="85">
        <f>+C16+C21+C26</f>
        <v>250644</v>
      </c>
      <c r="D27" s="85">
        <f>+D16+D21+D26</f>
        <v>240045</v>
      </c>
    </row>
    <row r="28" spans="1:4" x14ac:dyDescent="0.2">
      <c r="A28" s="31"/>
      <c r="B28" s="80"/>
      <c r="C28" s="81"/>
      <c r="D28" s="80"/>
    </row>
    <row r="29" spans="1:4" x14ac:dyDescent="0.2">
      <c r="A29" s="36" t="s">
        <v>105</v>
      </c>
      <c r="B29" s="86"/>
      <c r="C29" s="87"/>
      <c r="D29" s="86"/>
    </row>
    <row r="30" spans="1:4" x14ac:dyDescent="0.2">
      <c r="A30" s="31" t="s">
        <v>106</v>
      </c>
      <c r="B30" s="80">
        <v>103211</v>
      </c>
      <c r="C30" s="81">
        <v>131927</v>
      </c>
      <c r="D30" s="80">
        <v>139250</v>
      </c>
    </row>
    <row r="31" spans="1:4" x14ac:dyDescent="0.2">
      <c r="A31" s="31" t="s">
        <v>107</v>
      </c>
      <c r="B31" s="80">
        <v>23242</v>
      </c>
      <c r="C31" s="81">
        <v>50180</v>
      </c>
      <c r="D31" s="80">
        <v>24957</v>
      </c>
    </row>
    <row r="32" spans="1:4" x14ac:dyDescent="0.2">
      <c r="A32" s="31" t="s">
        <v>108</v>
      </c>
      <c r="B32" s="80">
        <v>1391</v>
      </c>
      <c r="C32" s="81">
        <v>152</v>
      </c>
      <c r="D32" s="80">
        <v>639</v>
      </c>
    </row>
    <row r="33" spans="1:4" x14ac:dyDescent="0.2">
      <c r="A33" s="31" t="s">
        <v>109</v>
      </c>
      <c r="B33" s="80">
        <v>12995</v>
      </c>
      <c r="C33" s="81">
        <v>21832</v>
      </c>
      <c r="D33" s="80">
        <v>12270</v>
      </c>
    </row>
    <row r="34" spans="1:4" x14ac:dyDescent="0.2">
      <c r="A34" s="42" t="s">
        <v>110</v>
      </c>
      <c r="B34" s="82">
        <f>SUM(B30:B33)</f>
        <v>140839</v>
      </c>
      <c r="C34" s="82">
        <f>SUM(C30:C33)</f>
        <v>204091</v>
      </c>
      <c r="D34" s="82">
        <f>SUM(D30:D33)</f>
        <v>177116</v>
      </c>
    </row>
    <row r="35" spans="1:4" x14ac:dyDescent="0.2">
      <c r="A35" s="31"/>
      <c r="B35" s="80"/>
      <c r="C35" s="81"/>
      <c r="D35" s="80"/>
    </row>
    <row r="36" spans="1:4" x14ac:dyDescent="0.2">
      <c r="A36" s="31" t="s">
        <v>111</v>
      </c>
      <c r="B36" s="80">
        <v>21109</v>
      </c>
      <c r="C36" s="81">
        <v>1415</v>
      </c>
      <c r="D36" s="80">
        <v>1000</v>
      </c>
    </row>
    <row r="37" spans="1:4" x14ac:dyDescent="0.2">
      <c r="A37" s="31" t="s">
        <v>112</v>
      </c>
      <c r="B37" s="80">
        <v>3677</v>
      </c>
      <c r="C37" s="81">
        <v>3959</v>
      </c>
      <c r="D37" s="80">
        <v>6151</v>
      </c>
    </row>
    <row r="38" spans="1:4" x14ac:dyDescent="0.2">
      <c r="A38" s="31" t="s">
        <v>113</v>
      </c>
      <c r="B38" s="80">
        <v>7293</v>
      </c>
      <c r="C38" s="81">
        <v>0</v>
      </c>
      <c r="D38" s="80">
        <v>1059</v>
      </c>
    </row>
    <row r="39" spans="1:4" x14ac:dyDescent="0.2">
      <c r="A39" s="42" t="s">
        <v>114</v>
      </c>
      <c r="B39" s="82">
        <f>SUM(B36:B38)</f>
        <v>32079</v>
      </c>
      <c r="C39" s="82">
        <f>SUM(C36:C38)</f>
        <v>5374</v>
      </c>
      <c r="D39" s="82">
        <f>SUM(D36:D38)</f>
        <v>8210</v>
      </c>
    </row>
    <row r="40" spans="1:4" x14ac:dyDescent="0.2">
      <c r="A40" s="47" t="s">
        <v>115</v>
      </c>
      <c r="B40" s="85">
        <f>+B34+B39</f>
        <v>172918</v>
      </c>
      <c r="C40" s="85">
        <f>+C34+C39</f>
        <v>209465</v>
      </c>
      <c r="D40" s="85">
        <f>+D34+D39</f>
        <v>185326</v>
      </c>
    </row>
    <row r="41" spans="1:4" x14ac:dyDescent="0.2">
      <c r="A41" s="31"/>
      <c r="B41" s="80"/>
      <c r="C41" s="81"/>
      <c r="D41" s="80"/>
    </row>
    <row r="42" spans="1:4" x14ac:dyDescent="0.2">
      <c r="A42" s="31" t="s">
        <v>116</v>
      </c>
      <c r="B42" s="80">
        <v>8000</v>
      </c>
      <c r="C42" s="81">
        <v>16000</v>
      </c>
      <c r="D42" s="80">
        <v>16000</v>
      </c>
    </row>
    <row r="43" spans="1:4" x14ac:dyDescent="0.2">
      <c r="A43" s="31" t="s">
        <v>117</v>
      </c>
      <c r="B43" s="80">
        <v>3378</v>
      </c>
      <c r="C43" s="81">
        <v>6841</v>
      </c>
      <c r="D43" s="80">
        <v>7929</v>
      </c>
    </row>
    <row r="44" spans="1:4" x14ac:dyDescent="0.2">
      <c r="A44" s="31" t="s">
        <v>118</v>
      </c>
      <c r="B44" s="80">
        <v>8656</v>
      </c>
      <c r="C44" s="81">
        <v>2721</v>
      </c>
      <c r="D44" s="80">
        <v>2350</v>
      </c>
    </row>
    <row r="45" spans="1:4" x14ac:dyDescent="0.2">
      <c r="A45" s="44" t="s">
        <v>119</v>
      </c>
      <c r="B45" s="80">
        <v>0</v>
      </c>
      <c r="C45" s="81">
        <v>15617</v>
      </c>
      <c r="D45" s="80">
        <v>28440</v>
      </c>
    </row>
    <row r="46" spans="1:4" x14ac:dyDescent="0.2">
      <c r="A46" s="47" t="s">
        <v>120</v>
      </c>
      <c r="B46" s="85">
        <f>SUM(B42:B45)</f>
        <v>20034</v>
      </c>
      <c r="C46" s="85">
        <f>SUM(C42:C45)</f>
        <v>41179</v>
      </c>
      <c r="D46" s="85">
        <f>SUM(D42:D45)</f>
        <v>54719</v>
      </c>
    </row>
    <row r="47" spans="1:4" x14ac:dyDescent="0.2">
      <c r="A47" s="31"/>
      <c r="B47" s="80"/>
      <c r="C47" s="81"/>
      <c r="D47" s="80"/>
    </row>
    <row r="48" spans="1:4" x14ac:dyDescent="0.2">
      <c r="A48" s="51" t="s">
        <v>121</v>
      </c>
      <c r="B48" s="88">
        <f>+B40+B46</f>
        <v>192952</v>
      </c>
      <c r="C48" s="88">
        <f>+C40+C46</f>
        <v>250644</v>
      </c>
      <c r="D48" s="88">
        <f>+D40+D46</f>
        <v>240045</v>
      </c>
    </row>
  </sheetData>
  <mergeCells count="4">
    <mergeCell ref="A1:D1"/>
    <mergeCell ref="A2:D2"/>
    <mergeCell ref="A3:D3"/>
    <mergeCell ref="B5:D5"/>
  </mergeCells>
  <printOptions horizontalCentered="1"/>
  <pageMargins left="0.6692913385826772" right="0.35433070866141736" top="1.6141732283464567" bottom="1.1200000000000001" header="0.55118110236220474" footer="0"/>
  <pageSetup paperSize="9" orientation="portrait" horizontalDpi="300" verticalDpi="300" r:id="rId1"/>
  <headerFooter alignWithMargins="0">
    <oddFooter>&amp;R2</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E142A6-E791-413C-89C6-81EBB037F510}">
  <dimension ref="A1:D23"/>
  <sheetViews>
    <sheetView workbookViewId="0">
      <selection activeCell="A6" sqref="A6"/>
    </sheetView>
  </sheetViews>
  <sheetFormatPr baseColWidth="10" defaultColWidth="11.42578125" defaultRowHeight="12.75" x14ac:dyDescent="0.2"/>
  <cols>
    <col min="1" max="1" width="39.140625" style="28" bestFit="1" customWidth="1"/>
    <col min="2" max="4" width="11.85546875" style="28" bestFit="1" customWidth="1"/>
    <col min="5" max="16384" width="11.42578125" style="28"/>
  </cols>
  <sheetData>
    <row r="1" spans="1:4" x14ac:dyDescent="0.2">
      <c r="A1" s="143" t="s">
        <v>78</v>
      </c>
      <c r="B1" s="144"/>
      <c r="C1" s="144"/>
      <c r="D1" s="25"/>
    </row>
    <row r="2" spans="1:4" x14ac:dyDescent="0.2">
      <c r="A2" s="145" t="s">
        <v>122</v>
      </c>
      <c r="B2" s="146"/>
      <c r="C2" s="146"/>
      <c r="D2" s="26"/>
    </row>
    <row r="3" spans="1:4" x14ac:dyDescent="0.2">
      <c r="A3" s="147" t="s">
        <v>123</v>
      </c>
      <c r="B3" s="146"/>
      <c r="C3" s="146"/>
      <c r="D3" s="26"/>
    </row>
    <row r="4" spans="1:4" x14ac:dyDescent="0.2">
      <c r="A4" s="29"/>
      <c r="B4" s="148" t="s">
        <v>84</v>
      </c>
      <c r="C4" s="149"/>
      <c r="D4" s="150"/>
    </row>
    <row r="5" spans="1:4" x14ac:dyDescent="0.2">
      <c r="A5" s="31"/>
      <c r="B5" s="33" t="s">
        <v>3</v>
      </c>
      <c r="C5" s="33" t="s">
        <v>4</v>
      </c>
      <c r="D5" s="53" t="s">
        <v>5</v>
      </c>
    </row>
    <row r="6" spans="1:4" x14ac:dyDescent="0.2">
      <c r="A6" s="31"/>
      <c r="B6" s="32" t="s">
        <v>86</v>
      </c>
      <c r="C6" s="32" t="s">
        <v>86</v>
      </c>
      <c r="D6" s="35" t="s">
        <v>86</v>
      </c>
    </row>
    <row r="7" spans="1:4" x14ac:dyDescent="0.2">
      <c r="A7" s="54" t="s">
        <v>124</v>
      </c>
      <c r="B7" s="89">
        <v>495622</v>
      </c>
      <c r="C7" s="89">
        <v>745968</v>
      </c>
      <c r="D7" s="89">
        <v>853833</v>
      </c>
    </row>
    <row r="8" spans="1:4" x14ac:dyDescent="0.2">
      <c r="A8" s="42" t="s">
        <v>125</v>
      </c>
      <c r="B8" s="82">
        <v>-453367</v>
      </c>
      <c r="C8" s="82">
        <v>-685949</v>
      </c>
      <c r="D8" s="82">
        <v>-787457</v>
      </c>
    </row>
    <row r="9" spans="1:4" x14ac:dyDescent="0.2">
      <c r="A9" s="56" t="s">
        <v>126</v>
      </c>
      <c r="B9" s="90">
        <f>+B7+B8</f>
        <v>42255</v>
      </c>
      <c r="C9" s="90">
        <f>+C7+C8</f>
        <v>60019</v>
      </c>
      <c r="D9" s="90">
        <f>+D7+D8</f>
        <v>66376</v>
      </c>
    </row>
    <row r="10" spans="1:4" x14ac:dyDescent="0.2">
      <c r="A10" s="31"/>
      <c r="B10" s="80"/>
      <c r="C10" s="80"/>
      <c r="D10" s="80"/>
    </row>
    <row r="11" spans="1:4" x14ac:dyDescent="0.2">
      <c r="A11" s="54" t="s">
        <v>127</v>
      </c>
      <c r="B11" s="89">
        <v>-21867</v>
      </c>
      <c r="C11" s="89">
        <v>-29961</v>
      </c>
      <c r="D11" s="89">
        <v>-33270</v>
      </c>
    </row>
    <row r="12" spans="1:4" x14ac:dyDescent="0.2">
      <c r="A12" s="31"/>
      <c r="B12" s="80"/>
      <c r="C12" s="80"/>
      <c r="D12" s="80"/>
    </row>
    <row r="13" spans="1:4" x14ac:dyDescent="0.2">
      <c r="A13" s="47" t="s">
        <v>128</v>
      </c>
      <c r="B13" s="85">
        <f>+B9+B11</f>
        <v>20388</v>
      </c>
      <c r="C13" s="85">
        <f>+C9+C11</f>
        <v>30058</v>
      </c>
      <c r="D13" s="85">
        <f>+D9+D11</f>
        <v>33106</v>
      </c>
    </row>
    <row r="14" spans="1:4" x14ac:dyDescent="0.2">
      <c r="A14" s="31"/>
      <c r="B14" s="80"/>
      <c r="C14" s="80"/>
      <c r="D14" s="80"/>
    </row>
    <row r="15" spans="1:4" x14ac:dyDescent="0.2">
      <c r="A15" s="44" t="s">
        <v>129</v>
      </c>
      <c r="B15" s="91">
        <v>-17791</v>
      </c>
      <c r="C15" s="91">
        <v>-27130</v>
      </c>
      <c r="D15" s="80">
        <v>-33240</v>
      </c>
    </row>
    <row r="16" spans="1:4" x14ac:dyDescent="0.2">
      <c r="A16" s="31" t="s">
        <v>130</v>
      </c>
      <c r="B16" s="80">
        <v>0</v>
      </c>
      <c r="C16" s="80">
        <v>-81</v>
      </c>
      <c r="D16" s="80">
        <v>-8310</v>
      </c>
    </row>
    <row r="17" spans="1:4" x14ac:dyDescent="0.2">
      <c r="A17" s="31" t="s">
        <v>131</v>
      </c>
      <c r="B17" s="80">
        <v>7450</v>
      </c>
      <c r="C17" s="80">
        <v>1000</v>
      </c>
      <c r="D17" s="80">
        <v>12361</v>
      </c>
    </row>
    <row r="18" spans="1:4" x14ac:dyDescent="0.2">
      <c r="A18" s="31"/>
      <c r="B18" s="80"/>
      <c r="C18" s="80"/>
      <c r="D18" s="80"/>
    </row>
    <row r="19" spans="1:4" x14ac:dyDescent="0.2">
      <c r="A19" s="56" t="s">
        <v>132</v>
      </c>
      <c r="B19" s="90">
        <f>+B13+B15+B16+B17</f>
        <v>10047</v>
      </c>
      <c r="C19" s="90">
        <f>+C13+C15+C16+C17</f>
        <v>3847</v>
      </c>
      <c r="D19" s="90">
        <f>+D13+D15+D16+D17</f>
        <v>3917</v>
      </c>
    </row>
    <row r="20" spans="1:4" x14ac:dyDescent="0.2">
      <c r="A20" s="31"/>
      <c r="B20" s="80"/>
      <c r="C20" s="80"/>
      <c r="D20" s="80"/>
    </row>
    <row r="21" spans="1:4" x14ac:dyDescent="0.2">
      <c r="A21" s="54" t="s">
        <v>133</v>
      </c>
      <c r="B21" s="89">
        <v>-1391</v>
      </c>
      <c r="C21" s="89">
        <v>-1126</v>
      </c>
      <c r="D21" s="89">
        <v>-1567</v>
      </c>
    </row>
    <row r="22" spans="1:4" x14ac:dyDescent="0.2">
      <c r="A22" s="31"/>
      <c r="B22" s="80"/>
      <c r="C22" s="80"/>
      <c r="D22" s="80"/>
    </row>
    <row r="23" spans="1:4" x14ac:dyDescent="0.2">
      <c r="A23" s="59" t="s">
        <v>134</v>
      </c>
      <c r="B23" s="92">
        <f>+B19--+B21</f>
        <v>8656</v>
      </c>
      <c r="C23" s="92">
        <f>+C19--+C21</f>
        <v>2721</v>
      </c>
      <c r="D23" s="92">
        <f>+D19--+D21</f>
        <v>2350</v>
      </c>
    </row>
  </sheetData>
  <mergeCells count="4">
    <mergeCell ref="A1:C1"/>
    <mergeCell ref="A2:C2"/>
    <mergeCell ref="A3:C3"/>
    <mergeCell ref="B4:D4"/>
  </mergeCells>
  <printOptions horizontalCentered="1"/>
  <pageMargins left="0.62992125984251968" right="0.56000000000000005" top="1.4960629921259843" bottom="1.66" header="0.39370078740157483" footer="1.04"/>
  <pageSetup paperSize="9" orientation="portrait" horizontalDpi="300" verticalDpi="300" r:id="rId1"/>
  <headerFooter alignWithMargins="0">
    <oddFooter>&amp;R3</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32"/>
  <sheetViews>
    <sheetView topLeftCell="A18" zoomScale="145" zoomScaleNormal="145" workbookViewId="0">
      <selection activeCell="G38" sqref="G38"/>
    </sheetView>
  </sheetViews>
  <sheetFormatPr baseColWidth="10" defaultRowHeight="12.75" x14ac:dyDescent="0.2"/>
  <cols>
    <col min="1" max="1" width="41.42578125" customWidth="1"/>
    <col min="2" max="2" width="63.85546875" bestFit="1" customWidth="1"/>
    <col min="7" max="7" width="60.140625" customWidth="1"/>
  </cols>
  <sheetData>
    <row r="1" spans="1:7" x14ac:dyDescent="0.2">
      <c r="C1" s="69" t="s">
        <v>233</v>
      </c>
      <c r="D1" s="69" t="s">
        <v>234</v>
      </c>
      <c r="E1" s="69" t="s">
        <v>235</v>
      </c>
    </row>
    <row r="2" spans="1:7" x14ac:dyDescent="0.2">
      <c r="A2" s="155" t="s">
        <v>230</v>
      </c>
      <c r="B2" s="1" t="s">
        <v>231</v>
      </c>
      <c r="C2" s="65"/>
      <c r="D2" s="65"/>
      <c r="E2" s="65"/>
    </row>
    <row r="3" spans="1:7" x14ac:dyDescent="0.2">
      <c r="A3" s="155"/>
      <c r="B3" s="1" t="s">
        <v>105</v>
      </c>
      <c r="C3" s="65"/>
      <c r="D3" s="65"/>
      <c r="E3" s="65"/>
    </row>
    <row r="4" spans="1:7" x14ac:dyDescent="0.2">
      <c r="A4" s="155"/>
      <c r="B4" s="1" t="s">
        <v>232</v>
      </c>
      <c r="C4" s="65"/>
      <c r="D4" s="65"/>
      <c r="E4" s="65"/>
    </row>
    <row r="5" spans="1:7" x14ac:dyDescent="0.2">
      <c r="A5" s="156" t="s">
        <v>236</v>
      </c>
      <c r="B5" s="1" t="s">
        <v>237</v>
      </c>
      <c r="C5" s="65"/>
      <c r="D5" s="65"/>
      <c r="E5" s="65"/>
    </row>
    <row r="6" spans="1:7" ht="15.75" x14ac:dyDescent="0.25">
      <c r="A6" s="156"/>
      <c r="B6" s="1" t="s">
        <v>238</v>
      </c>
      <c r="C6" s="65"/>
      <c r="D6" s="65"/>
      <c r="E6" s="65"/>
      <c r="G6" s="76"/>
    </row>
    <row r="7" spans="1:7" ht="15.75" x14ac:dyDescent="0.25">
      <c r="A7" s="156"/>
      <c r="B7" s="66" t="s">
        <v>239</v>
      </c>
      <c r="C7" s="69"/>
      <c r="D7" s="69"/>
      <c r="E7" s="69"/>
      <c r="G7" s="77"/>
    </row>
    <row r="8" spans="1:7" ht="15.75" x14ac:dyDescent="0.25">
      <c r="A8" s="156"/>
      <c r="B8" s="1" t="s">
        <v>240</v>
      </c>
      <c r="C8" s="65"/>
      <c r="D8" s="65"/>
      <c r="E8" s="65"/>
      <c r="G8" s="78"/>
    </row>
    <row r="9" spans="1:7" ht="15.75" x14ac:dyDescent="0.2">
      <c r="A9" s="156"/>
      <c r="B9" s="66" t="s">
        <v>241</v>
      </c>
      <c r="C9" s="69"/>
      <c r="D9" s="69"/>
      <c r="E9" s="69"/>
      <c r="G9" s="79"/>
    </row>
    <row r="10" spans="1:7" x14ac:dyDescent="0.2">
      <c r="A10" s="156"/>
      <c r="B10" s="1" t="s">
        <v>242</v>
      </c>
      <c r="C10" s="65"/>
      <c r="D10" s="65"/>
      <c r="E10" s="65"/>
    </row>
    <row r="11" spans="1:7" x14ac:dyDescent="0.2">
      <c r="A11" s="156"/>
      <c r="B11" s="1" t="s">
        <v>243</v>
      </c>
      <c r="C11" s="65"/>
      <c r="D11" s="65"/>
      <c r="E11" s="65"/>
    </row>
    <row r="12" spans="1:7" x14ac:dyDescent="0.2">
      <c r="A12" s="156"/>
      <c r="B12" s="66" t="s">
        <v>244</v>
      </c>
      <c r="C12" s="69"/>
      <c r="D12" s="69"/>
      <c r="E12" s="69"/>
    </row>
    <row r="13" spans="1:7" x14ac:dyDescent="0.2">
      <c r="A13" s="156"/>
      <c r="B13" s="1" t="s">
        <v>245</v>
      </c>
      <c r="C13" s="65"/>
      <c r="D13" s="65"/>
      <c r="E13" s="65"/>
    </row>
    <row r="14" spans="1:7" x14ac:dyDescent="0.2">
      <c r="A14" s="156"/>
      <c r="B14" s="66" t="s">
        <v>246</v>
      </c>
      <c r="C14" s="69"/>
      <c r="D14" s="69"/>
      <c r="E14" s="69"/>
    </row>
    <row r="15" spans="1:7" x14ac:dyDescent="0.2">
      <c r="A15" s="3" t="s">
        <v>256</v>
      </c>
      <c r="B15" s="3" t="s">
        <v>262</v>
      </c>
      <c r="C15" s="93"/>
      <c r="D15" s="93"/>
      <c r="E15" s="93"/>
    </row>
    <row r="16" spans="1:7" x14ac:dyDescent="0.2">
      <c r="A16" s="3" t="s">
        <v>247</v>
      </c>
      <c r="B16" s="3" t="s">
        <v>263</v>
      </c>
      <c r="C16" s="93"/>
      <c r="D16" s="93"/>
      <c r="E16" s="93"/>
    </row>
    <row r="17" spans="1:5" x14ac:dyDescent="0.2">
      <c r="A17" s="3" t="s">
        <v>248</v>
      </c>
      <c r="B17" s="3" t="s">
        <v>261</v>
      </c>
      <c r="C17" s="93"/>
      <c r="D17" s="93"/>
      <c r="E17" s="93"/>
    </row>
    <row r="18" spans="1:5" x14ac:dyDescent="0.2">
      <c r="A18" s="3" t="s">
        <v>249</v>
      </c>
      <c r="B18" s="3" t="s">
        <v>260</v>
      </c>
      <c r="C18" s="93"/>
      <c r="D18" s="93"/>
      <c r="E18" s="93"/>
    </row>
    <row r="19" spans="1:5" x14ac:dyDescent="0.2">
      <c r="A19" s="66" t="s">
        <v>250</v>
      </c>
      <c r="B19" s="66" t="s">
        <v>264</v>
      </c>
      <c r="C19" s="94"/>
      <c r="D19" s="94"/>
      <c r="E19" s="94"/>
    </row>
    <row r="20" spans="1:5" x14ac:dyDescent="0.2">
      <c r="A20" s="66" t="s">
        <v>250</v>
      </c>
      <c r="B20" s="66" t="s">
        <v>265</v>
      </c>
      <c r="C20" s="94"/>
      <c r="D20" s="94"/>
      <c r="E20" s="94"/>
    </row>
    <row r="21" spans="1:5" x14ac:dyDescent="0.2">
      <c r="A21" s="66" t="s">
        <v>251</v>
      </c>
      <c r="B21" s="66" t="s">
        <v>266</v>
      </c>
      <c r="C21" s="72"/>
      <c r="D21" s="72"/>
      <c r="E21" s="72"/>
    </row>
    <row r="22" spans="1:5" x14ac:dyDescent="0.2">
      <c r="A22" s="66" t="s">
        <v>252</v>
      </c>
      <c r="B22" s="66" t="s">
        <v>268</v>
      </c>
      <c r="C22" s="94"/>
      <c r="D22" s="94"/>
      <c r="E22" s="94"/>
    </row>
    <row r="23" spans="1:5" x14ac:dyDescent="0.2">
      <c r="A23" s="66" t="s">
        <v>252</v>
      </c>
      <c r="B23" s="66" t="s">
        <v>269</v>
      </c>
      <c r="C23" s="94"/>
      <c r="D23" s="94"/>
      <c r="E23" s="94"/>
    </row>
    <row r="24" spans="1:5" x14ac:dyDescent="0.2">
      <c r="A24" s="66" t="s">
        <v>253</v>
      </c>
      <c r="B24" s="66" t="s">
        <v>267</v>
      </c>
      <c r="C24" s="72"/>
      <c r="D24" s="72"/>
      <c r="E24" s="72"/>
    </row>
    <row r="25" spans="1:5" x14ac:dyDescent="0.2">
      <c r="A25" s="67" t="s">
        <v>254</v>
      </c>
      <c r="B25" s="67" t="s">
        <v>270</v>
      </c>
      <c r="C25" s="73"/>
      <c r="D25" s="73"/>
      <c r="E25" s="73"/>
    </row>
    <row r="26" spans="1:5" x14ac:dyDescent="0.2">
      <c r="A26" s="66" t="s">
        <v>255</v>
      </c>
      <c r="B26" s="66" t="s">
        <v>271</v>
      </c>
      <c r="C26" s="71"/>
      <c r="D26" s="71"/>
      <c r="E26" s="71"/>
    </row>
    <row r="27" spans="1:5" x14ac:dyDescent="0.2">
      <c r="A27" s="68"/>
      <c r="B27" s="6"/>
      <c r="C27" s="74"/>
      <c r="D27" s="74"/>
      <c r="E27" s="74"/>
    </row>
    <row r="28" spans="1:5" x14ac:dyDescent="0.2">
      <c r="A28" s="157" t="s">
        <v>257</v>
      </c>
      <c r="B28" s="157"/>
      <c r="C28" s="65"/>
      <c r="D28" s="65"/>
      <c r="E28" s="65"/>
    </row>
    <row r="29" spans="1:5" x14ac:dyDescent="0.2">
      <c r="A29" s="3" t="s">
        <v>258</v>
      </c>
      <c r="B29" s="3" t="s">
        <v>273</v>
      </c>
      <c r="C29" s="70"/>
      <c r="D29" s="70"/>
      <c r="E29" s="70"/>
    </row>
    <row r="30" spans="1:5" x14ac:dyDescent="0.2">
      <c r="A30" s="3" t="s">
        <v>259</v>
      </c>
      <c r="B30" s="3" t="s">
        <v>272</v>
      </c>
      <c r="C30" s="75"/>
      <c r="D30" s="75"/>
      <c r="E30" s="75"/>
    </row>
    <row r="31" spans="1:5" x14ac:dyDescent="0.2">
      <c r="B31" s="4"/>
    </row>
    <row r="32" spans="1:5" ht="45.75" customHeight="1" x14ac:dyDescent="0.2">
      <c r="A32" s="4"/>
    </row>
  </sheetData>
  <mergeCells count="3">
    <mergeCell ref="A2:A4"/>
    <mergeCell ref="A5:A14"/>
    <mergeCell ref="A28:B28"/>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46EE7A-440C-4CDE-925D-2E8F18B09C4A}">
  <dimension ref="A1:V59"/>
  <sheetViews>
    <sheetView showGridLines="0" zoomScale="70" workbookViewId="0">
      <selection activeCell="J20" sqref="J20"/>
    </sheetView>
  </sheetViews>
  <sheetFormatPr baseColWidth="10" defaultColWidth="0" defaultRowHeight="15" customHeight="1" zeroHeight="1" x14ac:dyDescent="0.25"/>
  <cols>
    <col min="1" max="1" width="19.7109375" style="96" customWidth="1"/>
    <col min="2" max="2" width="7.28515625" style="96" customWidth="1"/>
    <col min="3" max="3" width="2.42578125" style="96" customWidth="1"/>
    <col min="4" max="4" width="19.140625" style="96" bestFit="1" customWidth="1"/>
    <col min="5" max="5" width="2.42578125" style="96" customWidth="1"/>
    <col min="6" max="6" width="7.28515625" style="96" customWidth="1"/>
    <col min="7" max="7" width="2.42578125" style="96" customWidth="1"/>
    <col min="8" max="8" width="20" style="96" bestFit="1" customWidth="1"/>
    <col min="9" max="9" width="2.42578125" style="96" customWidth="1"/>
    <col min="10" max="10" width="7.28515625" style="96" customWidth="1"/>
    <col min="11" max="11" width="2.42578125" style="96" customWidth="1"/>
    <col min="12" max="12" width="20.28515625" style="96" customWidth="1"/>
    <col min="13" max="13" width="2.42578125" style="96" customWidth="1"/>
    <col min="14" max="14" width="7.28515625" style="96" customWidth="1"/>
    <col min="15" max="15" width="2.42578125" style="96" customWidth="1"/>
    <col min="16" max="16" width="20.28515625" style="96" customWidth="1"/>
    <col min="17" max="17" width="2.42578125" style="96" customWidth="1"/>
    <col min="18" max="18" width="7.28515625" style="96" customWidth="1"/>
    <col min="19" max="19" width="2.42578125" style="96" customWidth="1"/>
    <col min="20" max="20" width="19.42578125" style="96" customWidth="1"/>
    <col min="21" max="21" width="2.42578125" style="96" customWidth="1"/>
    <col min="22" max="22" width="3.42578125" style="96" customWidth="1"/>
    <col min="23" max="16384" width="11.42578125" style="96" hidden="1"/>
  </cols>
  <sheetData>
    <row r="1" spans="1:21" ht="36" x14ac:dyDescent="0.55000000000000004">
      <c r="A1" s="95" t="s">
        <v>274</v>
      </c>
      <c r="B1" s="95"/>
      <c r="C1" s="95"/>
      <c r="D1" s="95"/>
      <c r="E1" s="95"/>
      <c r="F1" s="95"/>
      <c r="G1" s="95"/>
      <c r="H1" s="95"/>
      <c r="I1" s="95"/>
      <c r="J1" s="95"/>
      <c r="K1" s="95"/>
      <c r="L1" s="95"/>
      <c r="M1" s="95"/>
      <c r="N1" s="95"/>
      <c r="O1" s="95"/>
      <c r="P1" s="95"/>
      <c r="Q1" s="95"/>
      <c r="R1" s="95"/>
      <c r="S1" s="95"/>
      <c r="T1" s="95"/>
      <c r="U1" s="95"/>
    </row>
    <row r="2" spans="1:21" x14ac:dyDescent="0.25">
      <c r="C2" s="97"/>
      <c r="D2" s="98"/>
      <c r="E2" s="99"/>
    </row>
    <row r="3" spans="1:21" x14ac:dyDescent="0.25">
      <c r="C3" s="100"/>
      <c r="D3" s="101" t="s">
        <v>275</v>
      </c>
      <c r="E3" s="102"/>
    </row>
    <row r="4" spans="1:21" x14ac:dyDescent="0.25">
      <c r="C4" s="100"/>
      <c r="D4" s="103"/>
      <c r="E4" s="102"/>
    </row>
    <row r="5" spans="1:21" x14ac:dyDescent="0.25">
      <c r="C5" s="104"/>
      <c r="D5" s="105"/>
      <c r="E5" s="106"/>
    </row>
    <row r="6" spans="1:21" x14ac:dyDescent="0.25">
      <c r="D6" s="107"/>
    </row>
    <row r="7" spans="1:21" x14ac:dyDescent="0.25">
      <c r="C7" s="97"/>
      <c r="D7" s="98"/>
      <c r="E7" s="99"/>
    </row>
    <row r="8" spans="1:21" x14ac:dyDescent="0.25">
      <c r="C8" s="100"/>
      <c r="D8" s="101" t="s">
        <v>276</v>
      </c>
      <c r="E8" s="102"/>
    </row>
    <row r="9" spans="1:21" x14ac:dyDescent="0.25">
      <c r="C9" s="100"/>
      <c r="D9" s="103"/>
      <c r="E9" s="102"/>
      <c r="G9" s="97"/>
      <c r="H9" s="98"/>
      <c r="I9" s="99"/>
    </row>
    <row r="10" spans="1:21" x14ac:dyDescent="0.25">
      <c r="C10" s="104"/>
      <c r="D10" s="105"/>
      <c r="E10" s="106"/>
      <c r="G10" s="100"/>
      <c r="H10" s="101" t="s">
        <v>277</v>
      </c>
      <c r="I10" s="102"/>
    </row>
    <row r="11" spans="1:21" x14ac:dyDescent="0.25">
      <c r="D11" s="107"/>
      <c r="G11" s="100"/>
      <c r="H11" s="103">
        <f>D4-D9-D14-D19-D24</f>
        <v>0</v>
      </c>
      <c r="I11" s="102"/>
    </row>
    <row r="12" spans="1:21" x14ac:dyDescent="0.25">
      <c r="A12" s="108" t="s">
        <v>278</v>
      </c>
      <c r="C12" s="97"/>
      <c r="D12" s="98"/>
      <c r="E12" s="99"/>
      <c r="G12" s="104"/>
      <c r="H12" s="105"/>
      <c r="I12" s="106"/>
      <c r="K12" s="97"/>
      <c r="L12" s="98"/>
      <c r="M12" s="99"/>
    </row>
    <row r="13" spans="1:21" x14ac:dyDescent="0.25">
      <c r="A13" s="109" t="s">
        <v>279</v>
      </c>
      <c r="C13" s="100"/>
      <c r="D13" s="101" t="s">
        <v>280</v>
      </c>
      <c r="E13" s="102"/>
      <c r="K13" s="100"/>
      <c r="L13" s="101" t="s">
        <v>281</v>
      </c>
      <c r="M13" s="102"/>
    </row>
    <row r="14" spans="1:21" x14ac:dyDescent="0.25">
      <c r="A14" s="109" t="s">
        <v>282</v>
      </c>
      <c r="C14" s="100"/>
      <c r="D14" s="103"/>
      <c r="E14" s="102"/>
      <c r="K14" s="100"/>
      <c r="L14" s="110">
        <f>IFERROR(H11/H17,0)</f>
        <v>0</v>
      </c>
      <c r="M14" s="102"/>
    </row>
    <row r="15" spans="1:21" x14ac:dyDescent="0.25">
      <c r="A15" s="111" t="s">
        <v>283</v>
      </c>
      <c r="C15" s="104"/>
      <c r="D15" s="105"/>
      <c r="E15" s="106"/>
      <c r="G15" s="97"/>
      <c r="H15" s="98"/>
      <c r="I15" s="99"/>
      <c r="K15" s="104"/>
      <c r="L15" s="105"/>
      <c r="M15" s="106"/>
    </row>
    <row r="16" spans="1:21" x14ac:dyDescent="0.25">
      <c r="D16" s="107"/>
      <c r="G16" s="100"/>
      <c r="H16" s="101" t="s">
        <v>275</v>
      </c>
      <c r="I16" s="102"/>
    </row>
    <row r="17" spans="3:17" x14ac:dyDescent="0.25">
      <c r="C17" s="97"/>
      <c r="D17" s="98"/>
      <c r="E17" s="99"/>
      <c r="G17" s="100"/>
      <c r="H17" s="103">
        <f>D4</f>
        <v>0</v>
      </c>
      <c r="I17" s="102"/>
    </row>
    <row r="18" spans="3:17" x14ac:dyDescent="0.25">
      <c r="C18" s="100"/>
      <c r="D18" s="101" t="s">
        <v>284</v>
      </c>
      <c r="E18" s="102"/>
      <c r="G18" s="104"/>
      <c r="H18" s="105"/>
      <c r="I18" s="106"/>
    </row>
    <row r="19" spans="3:17" x14ac:dyDescent="0.25">
      <c r="C19" s="100"/>
      <c r="D19" s="103"/>
      <c r="E19" s="102"/>
    </row>
    <row r="20" spans="3:17" x14ac:dyDescent="0.25">
      <c r="C20" s="104"/>
      <c r="D20" s="105"/>
      <c r="E20" s="106"/>
    </row>
    <row r="21" spans="3:17" x14ac:dyDescent="0.25">
      <c r="D21" s="107"/>
    </row>
    <row r="22" spans="3:17" x14ac:dyDescent="0.25">
      <c r="C22" s="97"/>
      <c r="D22" s="98"/>
      <c r="E22" s="99"/>
      <c r="O22" s="112"/>
      <c r="P22" s="113"/>
      <c r="Q22" s="114"/>
    </row>
    <row r="23" spans="3:17" x14ac:dyDescent="0.25">
      <c r="C23" s="100"/>
      <c r="D23" s="101" t="s">
        <v>285</v>
      </c>
      <c r="E23" s="102"/>
      <c r="O23" s="115"/>
      <c r="P23" s="116" t="s">
        <v>286</v>
      </c>
      <c r="Q23" s="117"/>
    </row>
    <row r="24" spans="3:17" x14ac:dyDescent="0.25">
      <c r="C24" s="100"/>
      <c r="D24" s="103"/>
      <c r="E24" s="102"/>
      <c r="O24" s="115"/>
      <c r="P24" s="118">
        <f>L14*L34</f>
        <v>0</v>
      </c>
      <c r="Q24" s="117"/>
    </row>
    <row r="25" spans="3:17" x14ac:dyDescent="0.25">
      <c r="C25" s="104"/>
      <c r="D25" s="105"/>
      <c r="E25" s="106"/>
      <c r="O25" s="119"/>
      <c r="P25" s="120"/>
      <c r="Q25" s="121"/>
    </row>
    <row r="26" spans="3:17" x14ac:dyDescent="0.25"/>
    <row r="27" spans="3:17" x14ac:dyDescent="0.25"/>
    <row r="28" spans="3:17" x14ac:dyDescent="0.25"/>
    <row r="29" spans="3:17" x14ac:dyDescent="0.25">
      <c r="G29" s="97"/>
      <c r="H29" s="98"/>
      <c r="I29" s="99"/>
    </row>
    <row r="30" spans="3:17" x14ac:dyDescent="0.25">
      <c r="G30" s="100"/>
      <c r="H30" s="101" t="s">
        <v>275</v>
      </c>
      <c r="I30" s="102"/>
    </row>
    <row r="31" spans="3:17" x14ac:dyDescent="0.25">
      <c r="G31" s="100"/>
      <c r="H31" s="103">
        <f>D4</f>
        <v>0</v>
      </c>
      <c r="I31" s="102"/>
    </row>
    <row r="32" spans="3:17" x14ac:dyDescent="0.25">
      <c r="G32" s="104"/>
      <c r="H32" s="105"/>
      <c r="I32" s="106"/>
      <c r="K32" s="122"/>
      <c r="L32" s="123"/>
      <c r="M32" s="124"/>
    </row>
    <row r="33" spans="1:21" x14ac:dyDescent="0.25">
      <c r="C33" s="122"/>
      <c r="D33" s="123"/>
      <c r="E33" s="124"/>
      <c r="K33" s="125"/>
      <c r="L33" s="126" t="s">
        <v>287</v>
      </c>
      <c r="M33" s="127"/>
    </row>
    <row r="34" spans="1:21" x14ac:dyDescent="0.25">
      <c r="C34" s="125"/>
      <c r="D34" s="126" t="s">
        <v>288</v>
      </c>
      <c r="E34" s="127"/>
      <c r="K34" s="125"/>
      <c r="L34" s="128">
        <f>IFERROR(H31/H37,0)</f>
        <v>0</v>
      </c>
      <c r="M34" s="127"/>
    </row>
    <row r="35" spans="1:21" x14ac:dyDescent="0.25">
      <c r="C35" s="125"/>
      <c r="D35" s="128"/>
      <c r="E35" s="127"/>
      <c r="G35" s="122"/>
      <c r="H35" s="123"/>
      <c r="I35" s="124"/>
      <c r="K35" s="129"/>
      <c r="L35" s="130"/>
      <c r="M35" s="131"/>
    </row>
    <row r="36" spans="1:21" x14ac:dyDescent="0.25">
      <c r="C36" s="129"/>
      <c r="D36" s="130"/>
      <c r="E36" s="131"/>
      <c r="G36" s="125"/>
      <c r="H36" s="126" t="s">
        <v>289</v>
      </c>
      <c r="I36" s="127"/>
    </row>
    <row r="37" spans="1:21" x14ac:dyDescent="0.25">
      <c r="G37" s="125"/>
      <c r="H37" s="128">
        <f>D35+D40</f>
        <v>0</v>
      </c>
      <c r="I37" s="127"/>
      <c r="S37" s="132"/>
      <c r="T37" s="133"/>
      <c r="U37" s="134"/>
    </row>
    <row r="38" spans="1:21" x14ac:dyDescent="0.25">
      <c r="C38" s="122"/>
      <c r="D38" s="123"/>
      <c r="E38" s="124"/>
      <c r="G38" s="129"/>
      <c r="H38" s="130"/>
      <c r="I38" s="131"/>
      <c r="S38" s="135"/>
      <c r="T38" s="136" t="s">
        <v>290</v>
      </c>
      <c r="U38" s="137"/>
    </row>
    <row r="39" spans="1:21" x14ac:dyDescent="0.25">
      <c r="C39" s="125"/>
      <c r="D39" s="126" t="s">
        <v>291</v>
      </c>
      <c r="E39" s="127"/>
      <c r="S39" s="135"/>
      <c r="T39" s="138">
        <f>P24*P54</f>
        <v>0</v>
      </c>
      <c r="U39" s="137"/>
    </row>
    <row r="40" spans="1:21" x14ac:dyDescent="0.25">
      <c r="C40" s="125"/>
      <c r="D40" s="128"/>
      <c r="E40" s="127"/>
      <c r="S40" s="139"/>
      <c r="T40" s="140"/>
      <c r="U40" s="141"/>
    </row>
    <row r="41" spans="1:21" x14ac:dyDescent="0.25">
      <c r="C41" s="129"/>
      <c r="D41" s="130"/>
      <c r="E41" s="131"/>
    </row>
    <row r="42" spans="1:21" x14ac:dyDescent="0.25"/>
    <row r="43" spans="1:21" x14ac:dyDescent="0.25">
      <c r="A43" s="108" t="s">
        <v>292</v>
      </c>
      <c r="C43" s="122"/>
      <c r="D43" s="123"/>
      <c r="E43" s="124"/>
    </row>
    <row r="44" spans="1:21" x14ac:dyDescent="0.25">
      <c r="A44" s="109" t="s">
        <v>293</v>
      </c>
      <c r="C44" s="125"/>
      <c r="D44" s="126" t="s">
        <v>294</v>
      </c>
      <c r="E44" s="127"/>
    </row>
    <row r="45" spans="1:21" x14ac:dyDescent="0.25">
      <c r="A45" s="111" t="s">
        <v>82</v>
      </c>
      <c r="C45" s="125"/>
      <c r="D45" s="128"/>
      <c r="E45" s="127"/>
    </row>
    <row r="46" spans="1:21" x14ac:dyDescent="0.25">
      <c r="C46" s="129"/>
      <c r="D46" s="130"/>
      <c r="E46" s="131"/>
      <c r="G46" s="122"/>
      <c r="H46" s="123"/>
      <c r="I46" s="124"/>
    </row>
    <row r="47" spans="1:21" x14ac:dyDescent="0.25">
      <c r="G47" s="125"/>
      <c r="H47" s="126" t="s">
        <v>295</v>
      </c>
      <c r="I47" s="127"/>
    </row>
    <row r="48" spans="1:21" x14ac:dyDescent="0.25">
      <c r="C48" s="122"/>
      <c r="D48" s="123"/>
      <c r="E48" s="124"/>
      <c r="G48" s="125"/>
      <c r="H48" s="128">
        <f>D45+D50</f>
        <v>0</v>
      </c>
      <c r="I48" s="127"/>
    </row>
    <row r="49" spans="3:17" x14ac:dyDescent="0.25">
      <c r="C49" s="125"/>
      <c r="D49" s="126" t="s">
        <v>296</v>
      </c>
      <c r="E49" s="127"/>
      <c r="G49" s="129"/>
      <c r="H49" s="130"/>
      <c r="I49" s="131"/>
      <c r="K49" s="122"/>
      <c r="L49" s="123"/>
      <c r="M49" s="124"/>
    </row>
    <row r="50" spans="3:17" x14ac:dyDescent="0.25">
      <c r="C50" s="125"/>
      <c r="D50" s="128"/>
      <c r="E50" s="127"/>
      <c r="K50" s="125"/>
      <c r="L50" s="126" t="s">
        <v>297</v>
      </c>
      <c r="M50" s="127"/>
    </row>
    <row r="51" spans="3:17" x14ac:dyDescent="0.25">
      <c r="C51" s="129"/>
      <c r="D51" s="130"/>
      <c r="E51" s="131"/>
      <c r="K51" s="125"/>
      <c r="L51" s="128">
        <f>H48+H54</f>
        <v>0</v>
      </c>
      <c r="M51" s="127"/>
    </row>
    <row r="52" spans="3:17" x14ac:dyDescent="0.25">
      <c r="G52" s="122"/>
      <c r="H52" s="123"/>
      <c r="I52" s="124"/>
      <c r="K52" s="129"/>
      <c r="L52" s="130"/>
      <c r="M52" s="131"/>
      <c r="O52" s="112"/>
      <c r="P52" s="113"/>
      <c r="Q52" s="114"/>
    </row>
    <row r="53" spans="3:17" x14ac:dyDescent="0.25">
      <c r="G53" s="125"/>
      <c r="H53" s="126" t="s">
        <v>298</v>
      </c>
      <c r="I53" s="127"/>
      <c r="O53" s="115"/>
      <c r="P53" s="116" t="s">
        <v>299</v>
      </c>
      <c r="Q53" s="117"/>
    </row>
    <row r="54" spans="3:17" x14ac:dyDescent="0.25">
      <c r="G54" s="125"/>
      <c r="H54" s="128"/>
      <c r="I54" s="127"/>
      <c r="O54" s="115"/>
      <c r="P54" s="142">
        <f>IFERROR(L51/L57,0)</f>
        <v>0</v>
      </c>
      <c r="Q54" s="117"/>
    </row>
    <row r="55" spans="3:17" x14ac:dyDescent="0.25">
      <c r="G55" s="129"/>
      <c r="H55" s="130"/>
      <c r="I55" s="131"/>
      <c r="K55" s="122"/>
      <c r="L55" s="123"/>
      <c r="M55" s="124"/>
      <c r="O55" s="119"/>
      <c r="P55" s="120"/>
      <c r="Q55" s="121"/>
    </row>
    <row r="56" spans="3:17" x14ac:dyDescent="0.25">
      <c r="K56" s="125"/>
      <c r="L56" s="126" t="s">
        <v>298</v>
      </c>
      <c r="M56" s="127"/>
    </row>
    <row r="57" spans="3:17" x14ac:dyDescent="0.25">
      <c r="K57" s="125"/>
      <c r="L57" s="128">
        <f>H54</f>
        <v>0</v>
      </c>
      <c r="M57" s="127"/>
    </row>
    <row r="58" spans="3:17" x14ac:dyDescent="0.25">
      <c r="K58" s="129"/>
      <c r="L58" s="130"/>
      <c r="M58" s="131"/>
    </row>
    <row r="59" spans="3:17" x14ac:dyDescent="0.25"/>
  </sheetData>
  <pageMargins left="0.7" right="0.7" top="0.75" bottom="0.75" header="0.3" footer="0.3"/>
  <pageSetup paperSize="9" orientation="portrait" horizontalDpi="0" verticalDpi="0"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Pérdidas y Ganacias</vt:lpstr>
      <vt:lpstr>Balance General</vt:lpstr>
      <vt:lpstr>Ind. Financieros</vt:lpstr>
      <vt:lpstr>Balance General (2)</vt:lpstr>
      <vt:lpstr>Pérdidas y Ganacias (2)</vt:lpstr>
      <vt:lpstr>ANALISIS DUPONT</vt:lpstr>
      <vt:lpstr>Du Pont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Karina Alexandra Alvarez Basantes</dc:creator>
  <cp:lastModifiedBy>Karina Alexandra Alvarez Basantes</cp:lastModifiedBy>
  <dcterms:created xsi:type="dcterms:W3CDTF">2023-10-23T05:09:49Z</dcterms:created>
  <dcterms:modified xsi:type="dcterms:W3CDTF">2025-06-09T14:21:59Z</dcterms:modified>
</cp:coreProperties>
</file>