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713A0FD0-A37E-417A-AA07-631B4ECF5222}" xr6:coauthVersionLast="47" xr6:coauthVersionMax="47" xr10:uidLastSave="{00000000-0000-0000-0000-000000000000}"/>
  <bookViews>
    <workbookView xWindow="1428" yWindow="1428" windowWidth="17280" windowHeight="8880" tabRatio="489" firstSheet="5" activeTab="6" xr2:uid="{293FE3A7-4CA0-48C2-B10E-2AD97CE2BB41}"/>
  </bookViews>
  <sheets>
    <sheet name="Encabezado" sheetId="9" r:id="rId1"/>
    <sheet name="Resumen" sheetId="1" r:id="rId2"/>
    <sheet name="Hoja1" sheetId="2" state="hidden" r:id="rId3"/>
    <sheet name="Seccion_4" sheetId="6" r:id="rId4"/>
    <sheet name="Seccion_5" sheetId="7" r:id="rId5"/>
    <sheet name="Seccion_6" sheetId="5" r:id="rId6"/>
    <sheet name="Seccion_7"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7" l="1"/>
  <c r="E33" i="7"/>
  <c r="E34" i="7"/>
  <c r="E35" i="7"/>
  <c r="E36" i="7"/>
  <c r="E37" i="7"/>
  <c r="E13" i="8"/>
  <c r="E2" i="8" s="1"/>
  <c r="E7" i="1" s="1"/>
  <c r="E18" i="8"/>
  <c r="E19" i="8"/>
  <c r="E20" i="8"/>
  <c r="E3" i="8"/>
  <c r="E2" i="5"/>
  <c r="H12" i="6"/>
  <c r="E4" i="1"/>
  <c r="E40" i="7"/>
  <c r="E41" i="7"/>
  <c r="E42" i="7"/>
  <c r="E43" i="7"/>
  <c r="E30" i="7"/>
  <c r="E25" i="7"/>
  <c r="E20" i="7"/>
  <c r="E15" i="7"/>
  <c r="E9" i="7"/>
  <c r="E6" i="1"/>
  <c r="E3" i="5"/>
  <c r="H8" i="8"/>
  <c r="H7" i="8"/>
  <c r="H6" i="8"/>
  <c r="H5" i="8"/>
  <c r="H4" i="8"/>
  <c r="H3" i="8"/>
  <c r="H11" i="8" s="1"/>
  <c r="E7" i="8"/>
  <c r="E8" i="8"/>
  <c r="E9" i="8"/>
  <c r="E10" i="8"/>
  <c r="E11" i="8"/>
  <c r="E12" i="8"/>
  <c r="E14" i="8"/>
  <c r="E15" i="8"/>
  <c r="E16" i="8"/>
  <c r="E17" i="8"/>
  <c r="E6" i="8"/>
  <c r="E5" i="8"/>
  <c r="E4" i="8"/>
  <c r="E30" i="5"/>
  <c r="E32" i="5"/>
  <c r="E34" i="5"/>
  <c r="E38" i="5"/>
  <c r="E22" i="5"/>
  <c r="E16" i="5"/>
  <c r="E5" i="5"/>
  <c r="E6" i="5"/>
  <c r="E7" i="5"/>
  <c r="E8" i="5"/>
  <c r="E9" i="5"/>
  <c r="E10" i="5"/>
  <c r="E11" i="5"/>
  <c r="E12" i="5"/>
  <c r="E13" i="5"/>
  <c r="E14" i="5"/>
  <c r="E15" i="5"/>
  <c r="E17" i="5"/>
  <c r="E18" i="5"/>
  <c r="E19" i="5"/>
  <c r="E20" i="5"/>
  <c r="E21" i="5"/>
  <c r="E23" i="5"/>
  <c r="E24" i="5"/>
  <c r="E25" i="5"/>
  <c r="E26" i="5"/>
  <c r="E27" i="5"/>
  <c r="E28" i="5"/>
  <c r="E29" i="5"/>
  <c r="E31" i="5"/>
  <c r="E33" i="5"/>
  <c r="E35" i="5"/>
  <c r="E36" i="5"/>
  <c r="E37" i="5"/>
  <c r="E39" i="5"/>
  <c r="E40" i="5"/>
  <c r="E41" i="5"/>
  <c r="E42" i="5"/>
  <c r="E45" i="7"/>
  <c r="E44" i="7"/>
  <c r="E32" i="7"/>
  <c r="E39" i="7"/>
  <c r="E27" i="7"/>
  <c r="E28" i="7"/>
  <c r="E29" i="7"/>
  <c r="E26" i="7"/>
  <c r="E22" i="7"/>
  <c r="E23" i="7"/>
  <c r="E21" i="7"/>
  <c r="E17" i="7"/>
  <c r="E18" i="7"/>
  <c r="E16" i="7"/>
  <c r="E12" i="7"/>
  <c r="E13" i="7"/>
  <c r="E14" i="7"/>
  <c r="E10" i="7"/>
  <c r="E11" i="7" l="1"/>
  <c r="E38" i="7"/>
  <c r="E19" i="7"/>
  <c r="E24" i="7"/>
  <c r="H13" i="8"/>
  <c r="H12" i="8"/>
  <c r="E4" i="6"/>
  <c r="E5" i="6"/>
  <c r="E6" i="6"/>
  <c r="E7" i="6"/>
  <c r="E8" i="6"/>
  <c r="E9" i="6"/>
  <c r="E10" i="6"/>
  <c r="E11" i="6"/>
  <c r="E8" i="7" l="1"/>
  <c r="E7" i="7" s="1"/>
  <c r="E3" i="6"/>
  <c r="E4" i="5"/>
  <c r="E5" i="7"/>
  <c r="E6" i="7"/>
  <c r="E4" i="7"/>
  <c r="F7" i="1"/>
  <c r="E5" i="2"/>
  <c r="E8" i="2"/>
  <c r="E9" i="2"/>
  <c r="E10" i="2"/>
  <c r="E150" i="2"/>
  <c r="E11" i="2"/>
  <c r="E12" i="2"/>
  <c r="E13" i="2"/>
  <c r="E14" i="2"/>
  <c r="E15" i="2"/>
  <c r="E16" i="2"/>
  <c r="E17" i="2"/>
  <c r="E19" i="2"/>
  <c r="E20" i="2"/>
  <c r="E21" i="2"/>
  <c r="E22" i="2"/>
  <c r="E23" i="2"/>
  <c r="E24" i="2"/>
  <c r="E25" i="2"/>
  <c r="E26" i="2"/>
  <c r="E28" i="2"/>
  <c r="E29" i="2"/>
  <c r="E30" i="2"/>
  <c r="E31" i="2"/>
  <c r="E32" i="2"/>
  <c r="E33" i="2"/>
  <c r="E34" i="2"/>
  <c r="E35" i="2"/>
  <c r="E37" i="2"/>
  <c r="E38" i="2"/>
  <c r="E39" i="2"/>
  <c r="E40" i="2"/>
  <c r="E43" i="2"/>
  <c r="E44" i="2"/>
  <c r="E45" i="2"/>
  <c r="E46" i="2"/>
  <c r="E47" i="2"/>
  <c r="E48" i="2"/>
  <c r="E49" i="2"/>
  <c r="E50" i="2"/>
  <c r="E51" i="2"/>
  <c r="E53" i="2"/>
  <c r="E54" i="2"/>
  <c r="E55" i="2"/>
  <c r="E56" i="2"/>
  <c r="E57" i="2"/>
  <c r="E58" i="2"/>
  <c r="E59" i="2"/>
  <c r="E60" i="2"/>
  <c r="E61" i="2"/>
  <c r="E62" i="2"/>
  <c r="E63" i="2"/>
  <c r="E65" i="2"/>
  <c r="E66" i="2"/>
  <c r="E67" i="2"/>
  <c r="E68" i="2"/>
  <c r="E69" i="2"/>
  <c r="E70" i="2"/>
  <c r="E73" i="2"/>
  <c r="E74" i="2"/>
  <c r="E75" i="2"/>
  <c r="E76" i="2"/>
  <c r="E77" i="2"/>
  <c r="E78" i="2"/>
  <c r="E79" i="2"/>
  <c r="E80" i="2"/>
  <c r="E81" i="2"/>
  <c r="E84" i="2"/>
  <c r="E85" i="2"/>
  <c r="E86" i="2"/>
  <c r="E87" i="2"/>
  <c r="E88" i="2"/>
  <c r="E89" i="2"/>
  <c r="E90" i="2"/>
  <c r="E92" i="2"/>
  <c r="E93" i="2"/>
  <c r="E94" i="2"/>
  <c r="E95" i="2"/>
  <c r="E96" i="2"/>
  <c r="E97" i="2"/>
  <c r="E99" i="2"/>
  <c r="E100" i="2"/>
  <c r="E101" i="2"/>
  <c r="E102" i="2"/>
  <c r="E103" i="2"/>
  <c r="E104" i="2"/>
  <c r="E105" i="2"/>
  <c r="E108" i="2"/>
  <c r="E110" i="2"/>
  <c r="E111" i="2"/>
  <c r="E112" i="2"/>
  <c r="E113" i="2"/>
  <c r="E114" i="2"/>
  <c r="E115" i="2"/>
  <c r="E116" i="2"/>
  <c r="E117" i="2"/>
  <c r="E118" i="2"/>
  <c r="E119" i="2"/>
  <c r="E121" i="2"/>
  <c r="E122" i="2"/>
  <c r="E123" i="2"/>
  <c r="E124" i="2"/>
  <c r="E125" i="2"/>
  <c r="E126" i="2"/>
  <c r="E129" i="2"/>
  <c r="E131" i="2"/>
  <c r="E132" i="2"/>
  <c r="E133" i="2"/>
  <c r="E134" i="2"/>
  <c r="E135" i="2"/>
  <c r="E136" i="2"/>
  <c r="E137" i="2"/>
  <c r="E139" i="2"/>
  <c r="E140" i="2"/>
  <c r="E141" i="2"/>
  <c r="E142" i="2"/>
  <c r="E143" i="2"/>
  <c r="E144" i="2"/>
  <c r="E145" i="2"/>
  <c r="B150" i="2"/>
  <c r="B153" i="2"/>
  <c r="D150" i="2"/>
  <c r="B151" i="2"/>
  <c r="D151" i="2"/>
  <c r="B152" i="2"/>
  <c r="D152" i="2"/>
  <c r="H2" i="5"/>
  <c r="H3" i="5"/>
  <c r="H4" i="5"/>
  <c r="H5" i="5"/>
  <c r="H6" i="5"/>
  <c r="H7" i="5"/>
  <c r="H2" i="6"/>
  <c r="H3" i="6"/>
  <c r="H4" i="6"/>
  <c r="H5" i="6"/>
  <c r="H6" i="6"/>
  <c r="H7" i="6"/>
  <c r="H2" i="7"/>
  <c r="H3" i="7"/>
  <c r="H4" i="7"/>
  <c r="H5" i="7"/>
  <c r="H6" i="7"/>
  <c r="H7" i="7"/>
  <c r="H12" i="7" l="1"/>
  <c r="H6" i="1" s="1"/>
  <c r="G7" i="1"/>
  <c r="H7" i="1"/>
  <c r="H11" i="6"/>
  <c r="G5" i="1" s="1"/>
  <c r="H10" i="6"/>
  <c r="F5" i="1" s="1"/>
  <c r="H5" i="1"/>
  <c r="E3" i="7"/>
  <c r="H10" i="5"/>
  <c r="G4" i="1" s="1"/>
  <c r="H11" i="5"/>
  <c r="H4" i="1" s="1"/>
  <c r="H9" i="5"/>
  <c r="F4" i="1" s="1"/>
  <c r="I20" i="1"/>
  <c r="I15" i="1"/>
  <c r="I18" i="1"/>
  <c r="I17" i="1"/>
  <c r="I16" i="1"/>
  <c r="I21" i="1"/>
  <c r="H11" i="7"/>
  <c r="G6" i="1" s="1"/>
  <c r="H10" i="7"/>
  <c r="F6" i="1" s="1"/>
  <c r="I19" i="1"/>
  <c r="E2" i="6"/>
  <c r="E2" i="7" l="1"/>
  <c r="E5" i="1" s="1"/>
</calcChain>
</file>

<file path=xl/sharedStrings.xml><?xml version="1.0" encoding="utf-8"?>
<sst xmlns="http://schemas.openxmlformats.org/spreadsheetml/2006/main" count="825" uniqueCount="539">
  <si>
    <t>Evaluación de Madurez respecto a los controles definidos en la ISO 27001</t>
  </si>
  <si>
    <t>Dominio</t>
  </si>
  <si>
    <t>% de Efectividad</t>
  </si>
  <si>
    <t># NC Mayores</t>
  </si>
  <si>
    <t># NC Menores</t>
  </si>
  <si>
    <t>Control OK</t>
  </si>
  <si>
    <t>Tabla de Valores</t>
  </si>
  <si>
    <t>Valor</t>
  </si>
  <si>
    <t>Efectividad</t>
  </si>
  <si>
    <t>Significado</t>
  </si>
  <si>
    <t>Descripción</t>
  </si>
  <si>
    <t>Número</t>
  </si>
  <si>
    <t>L0</t>
  </si>
  <si>
    <t>Inexistente</t>
  </si>
  <si>
    <t>Carencia completa de cualquier proceso conocido.</t>
  </si>
  <si>
    <t>L1</t>
  </si>
  <si>
    <t>Inicial / Ad-hoc</t>
  </si>
  <si>
    <t>Procedimientos inexistentes o localizados en áreas concretas. El éxito de las tareas se debe a esfuerzos personales.</t>
  </si>
  <si>
    <t>L2</t>
  </si>
  <si>
    <t>Reproducible, pero intuitivo</t>
  </si>
  <si>
    <t>Existe un método de trabajo basado en la experiencia, aunque sin comunicación formal. Dependencia del conocimiento individual</t>
  </si>
  <si>
    <t>L3</t>
  </si>
  <si>
    <t>Proceso definido</t>
  </si>
  <si>
    <t>La organización en su conjunto participa en el proceso. Los procesos están implantados, documentados y comunicados.</t>
  </si>
  <si>
    <t>L4</t>
  </si>
  <si>
    <t>Gestionado y medible</t>
  </si>
  <si>
    <t>Se puede seguir la evolución de los procesos mediante indicadores numéricos y estadísticos. Hay herramientas para mejorar la calidad y la eficiencia</t>
  </si>
  <si>
    <t>L5</t>
  </si>
  <si>
    <t>Optimizado</t>
  </si>
  <si>
    <t>Los procesos están bajo constante mejora. En base a criterios cuantitativos se determinan las desviaciones más comunes y se optimizan los procesos</t>
  </si>
  <si>
    <t>L6</t>
  </si>
  <si>
    <t>N/A</t>
  </si>
  <si>
    <t>No aplica</t>
  </si>
  <si>
    <t>Gap analysis: status of ISO/IEC 27001 implementation</t>
  </si>
  <si>
    <t xml:space="preserve">Control de ISO /IEC 27001 </t>
  </si>
  <si>
    <t>Requerimientos obligatorios para el SGSI</t>
  </si>
  <si>
    <t>Status</t>
  </si>
  <si>
    <t>SGSI</t>
  </si>
  <si>
    <t>4.1</t>
  </si>
  <si>
    <t>Requerimientos Generales</t>
  </si>
  <si>
    <t>La organización debe establecer, implementar, operar, monitorizar, revisar, mantener y mejorar un SGSI documentado</t>
  </si>
  <si>
    <t>No implementado</t>
  </si>
  <si>
    <t>4.2</t>
  </si>
  <si>
    <t>Establecer y Gestionar el SGSI</t>
  </si>
  <si>
    <t>4.2.1</t>
  </si>
  <si>
    <t>Establecer el SGSI</t>
  </si>
  <si>
    <t>4.2.1 (a)</t>
  </si>
  <si>
    <t>Definir el alcance y los límites del SGSI</t>
  </si>
  <si>
    <t>Parcialmente implementado</t>
  </si>
  <si>
    <t>4.2.1 (b)</t>
  </si>
  <si>
    <t>Definir una política de SGSI</t>
  </si>
  <si>
    <t>4.2.1 (c)</t>
  </si>
  <si>
    <t>Definir el enfoque de la evaluación de Riesgos</t>
  </si>
  <si>
    <t>4.2.1 (d)</t>
  </si>
  <si>
    <t>Identificar los riesgos</t>
  </si>
  <si>
    <t>4.2.1 (e)</t>
  </si>
  <si>
    <t>Analizar y evaluar los riesgos</t>
  </si>
  <si>
    <t>4.2.1 (f)</t>
  </si>
  <si>
    <t>Identificar y evaluar opciones para el tratamiento de riesgos</t>
  </si>
  <si>
    <t>4.2.1 (g)</t>
  </si>
  <si>
    <t>Seleccionar objetivos de control y controles para el tratamientos de riesgos</t>
  </si>
  <si>
    <t>4.2.1 (h)</t>
  </si>
  <si>
    <t>Obtener la aprobación por parte de la dirección de los riesgos residuales propuestos</t>
  </si>
  <si>
    <t>4.2.1 (i)</t>
  </si>
  <si>
    <t>Obtener la autorización de la Dirección para implementar y operar el SGSI</t>
  </si>
  <si>
    <t>4.2.1 (j)</t>
  </si>
  <si>
    <t>Preparar una Declaración de aplicabilidad</t>
  </si>
  <si>
    <t>4.2.2</t>
  </si>
  <si>
    <t>Implementar el SGSI</t>
  </si>
  <si>
    <t>4.2.2 (a)</t>
  </si>
  <si>
    <t>Elaborar un plan de tratamiento de riesgos</t>
  </si>
  <si>
    <t>4.2.2 (b)</t>
  </si>
  <si>
    <t>Implementar el plan de tratamiento de riesgos para lograr los objetivos de control identificados</t>
  </si>
  <si>
    <t>4.2.2 (c)</t>
  </si>
  <si>
    <t>Implementar los controles seleccionados en 4.2.1g para llegar a los objetivos de control</t>
  </si>
  <si>
    <t>4.2.2 (d)</t>
  </si>
  <si>
    <t>Definir cómo medir la efectividad de los controles o grupos de controles seleccionados y especificar cómo estas mediciones van a ser utilizadas para evaluar la efectividad del control para producir resultados comparables y reproducibles (ver 4.2.3c)</t>
  </si>
  <si>
    <t>4.2.2 (e)</t>
  </si>
  <si>
    <t>Implementar programas de formación y concienciación  (ver 5.2.2)</t>
  </si>
  <si>
    <t>4.2.2 (f)</t>
  </si>
  <si>
    <t>Gestionar la operación del SGSI</t>
  </si>
  <si>
    <t>4.2.2 (g)</t>
  </si>
  <si>
    <t>Gestionar los recursos para el SGSI (ver 5.2)</t>
  </si>
  <si>
    <t>4.2.2 (h)</t>
  </si>
  <si>
    <r>
      <t>Implementar procedimientos y otros controles capaces de permitir una rápida detección de eventos de seguridad y respuesta a incidentes de seguridad (ver 4.2.3</t>
    </r>
    <r>
      <rPr>
        <vertAlign val="superscript"/>
        <sz val="10"/>
        <rFont val="Arial"/>
        <family val="2"/>
      </rPr>
      <t>a</t>
    </r>
    <r>
      <rPr>
        <sz val="10"/>
        <rFont val="Arial"/>
        <family val="2"/>
      </rPr>
      <t>)</t>
    </r>
  </si>
  <si>
    <t>4.2.3</t>
  </si>
  <si>
    <t>Monitorizar y Revisar el SGSI</t>
  </si>
  <si>
    <t>4.2.3 (a)</t>
  </si>
  <si>
    <t>Ejecutar procedimientos de monitorización y revisión y otros controles</t>
  </si>
  <si>
    <t>4.2.3 (b)</t>
  </si>
  <si>
    <t>Llevar a cabo revisiones periódicas de la efectividad del SGSI</t>
  </si>
  <si>
    <t>4.2.3 (c)</t>
  </si>
  <si>
    <t>Medir la efectividad de los controles para verificar que se cumplen los requerimientos de seguridad</t>
  </si>
  <si>
    <t>4.2.3 (d)</t>
  </si>
  <si>
    <t>Revisar las evaluaciones de riesgos en intervalos planificados y revisar los riesgos residuales y los niveles aceptables de riesgos identificados.</t>
  </si>
  <si>
    <t>4.2.3 (e)</t>
  </si>
  <si>
    <t>Llevar a cabo auditorías internas del SGSI de manera regular (ver 6)</t>
  </si>
  <si>
    <t>4.2.3 (f)</t>
  </si>
  <si>
    <t>Llevar a cabo una revisión por la dirección del SGSI de manera regular (ver 7.1)</t>
  </si>
  <si>
    <t>4.2.3 (g)</t>
  </si>
  <si>
    <t>Actualizar los planes de seguridad para tener en cuenta los hallazgos de las actividades de monitorización y revisión</t>
  </si>
  <si>
    <t>4.2.3 (h)</t>
  </si>
  <si>
    <t>Registrar acciones y eventos que podrían tener impacto en la efectividad o el rendimiento del SGSI (ver 4.3.3)</t>
  </si>
  <si>
    <t>4.2.4</t>
  </si>
  <si>
    <t>Mantener y mejorar el SGSI</t>
  </si>
  <si>
    <t>4.2.4 (a)</t>
  </si>
  <si>
    <t>Implementar las mejoras identificadas en el SGSI</t>
  </si>
  <si>
    <t>4.2.4 (b)</t>
  </si>
  <si>
    <t>Llevar a cabo las acciones correctivas y preventivas de acuerdo con 8.2 y 8.3</t>
  </si>
  <si>
    <t>4.2.4 (c)</t>
  </si>
  <si>
    <t>Comunicar las acciones y mejoras a todas las partes interesadas</t>
  </si>
  <si>
    <t>4.2.4 (d)</t>
  </si>
  <si>
    <t>Asegurar que las mejoras consiguen sus objetivos propuestos</t>
  </si>
  <si>
    <t>4.3</t>
  </si>
  <si>
    <t>Requerimientos de Documentación</t>
  </si>
  <si>
    <t>4.3.1</t>
  </si>
  <si>
    <t>Documentación General del SGSI</t>
  </si>
  <si>
    <t>4.3.1 (a)</t>
  </si>
  <si>
    <t>Documentar los procedimientos y objetivos de la política del SGSI  (ver 4.2.1b)</t>
  </si>
  <si>
    <t>4.3.1 (b)</t>
  </si>
  <si>
    <t>Alcance del SGSI (ver 4.2.1A)</t>
  </si>
  <si>
    <t>4.3.1 (c)</t>
  </si>
  <si>
    <t>Procedimientos y controles de apoyo al SGSI</t>
  </si>
  <si>
    <t>4.3.1 (d)</t>
  </si>
  <si>
    <t>Descripción de la metodología de evaluación de Riesgos (ver 4.2.1c)</t>
  </si>
  <si>
    <t>4.3.1 (e)</t>
  </si>
  <si>
    <t>Informe de evaluación de Riesgos (ver desde el 4.2.1c al 4.2.1g)</t>
  </si>
  <si>
    <t>4.3.1 (f)</t>
  </si>
  <si>
    <t>Plan de Tratamiento de Riesgos (ver 4.2.2b)</t>
  </si>
  <si>
    <t>4.3.1 (g)</t>
  </si>
  <si>
    <t>Procedimientos necesitados por la organización para asegurar la planificación efectiva, la operación y el control de sus procesos de seguridad de la información y describir cómo medir la efectividad de los controles (ver 4.2.3c)</t>
  </si>
  <si>
    <t>4.3.1 (h)</t>
  </si>
  <si>
    <t>Registros requeridos por este Estándar Internacional (ver 4.3.3)</t>
  </si>
  <si>
    <t>4.3.1 (i)</t>
  </si>
  <si>
    <t>Declaración de Aplicabilidad</t>
  </si>
  <si>
    <t>4.3.2</t>
  </si>
  <si>
    <t>Control de Documentos</t>
  </si>
  <si>
    <t>Documentos requeridos por el SGSI deberán ser protegidos y controlados. Un procedimiento documentado deberá ser establecido para definir las acciones de la dirección necesitadas para:</t>
  </si>
  <si>
    <t>4.3.2 (a)</t>
  </si>
  <si>
    <t>Aprobar documentos para su adecuación antes de su emisión</t>
  </si>
  <si>
    <t>4.3.2 (b)</t>
  </si>
  <si>
    <t>Revisar y actualizar documentos cuando sea necesario y re-aprobar documentos.</t>
  </si>
  <si>
    <t>4.3.2 (c)</t>
  </si>
  <si>
    <t>Asegurar que los cambios y que los estados de revisión actual de los documentos están identificados</t>
  </si>
  <si>
    <t>4.3.2 (d)</t>
  </si>
  <si>
    <t>Asegurar que las versiones pertinentes de documentos aplicables están disponible y a punto para ser usados</t>
  </si>
  <si>
    <t>4.3.2 (e)</t>
  </si>
  <si>
    <t>Asegurar que los documentos permanecen legibles y fácilmente identificables</t>
  </si>
  <si>
    <t>4.3.2 (f)</t>
  </si>
  <si>
    <t>Asegurar que los documentos están disponibles para aquellos que lo necesiten y son transferidos, almacenados y en última instancia, eliminados de acuerdo a los procedimientos aplicables en base a su clasificación</t>
  </si>
  <si>
    <t>4.3.2 (g)</t>
  </si>
  <si>
    <t>Asegurar que los documentos de procedencia externa están identificados.</t>
  </si>
  <si>
    <t>4.3.2 (h)</t>
  </si>
  <si>
    <t>Asegurar que la distribución de los documentos está controlada.</t>
  </si>
  <si>
    <t>4.3.2 (i)</t>
  </si>
  <si>
    <t>Prevenir el uso no intencionado de documentos obsoletos.</t>
  </si>
  <si>
    <t>4.3.2 (j)</t>
  </si>
  <si>
    <t>Aplicar una identificación adecuada a los documentos si éstos son retenidos para cualquier propósito.</t>
  </si>
  <si>
    <t>4.3.3</t>
  </si>
  <si>
    <t>Control de los Registros</t>
  </si>
  <si>
    <t>Los registros deben establecerse y mantenerse para proporcionar evidencias de conformidad a los requerimientos y a la eficacia del SGSI</t>
  </si>
  <si>
    <t>Los registros serán protegidos y controlados</t>
  </si>
  <si>
    <t>El SGSI debe tener en cuenta los requisitos legales o reglamentarios y las obligaciones contractuales.</t>
  </si>
  <si>
    <t>Los registros deben permanecer legibles, fácilmente identificables y recuperables.</t>
  </si>
  <si>
    <t>Los controles necesarios para la identificación, almacenamiento, protección, recuperación, tiempo de retención y disposición de los registros serán documentados e implementados.</t>
  </si>
  <si>
    <t>Se mantendrán registros de los resultados del proceso, como se indica en el apartado 4.2 y de todas las ocurrencias de incidentes de seguridad significativos relacionados con el SGSI.</t>
  </si>
  <si>
    <t>Gestión de la Responsabilidad</t>
  </si>
  <si>
    <t>5.1</t>
  </si>
  <si>
    <t>Compromiso de la dirección</t>
  </si>
  <si>
    <t>La dirección debe proporcionar evidencia de su compromiso con el establecimiento, implementación, operación, monitoreo, revisión, mantenimiento y mejora del SGSI por:</t>
  </si>
  <si>
    <t>5.1 (a)</t>
  </si>
  <si>
    <t>Establecer una política de SGSI</t>
  </si>
  <si>
    <t>5.1 (b)</t>
  </si>
  <si>
    <t>Asegurar de que se establecen los objetivos y los planes del ISMS</t>
  </si>
  <si>
    <t>5.1 (c)</t>
  </si>
  <si>
    <t>Establecer roles y responsabilidades para la seguridad de la información</t>
  </si>
  <si>
    <t>5.1 (d)</t>
  </si>
  <si>
    <t>Comunicar a la organización la importancia de satisfacer los objetivos de seguridad de la información y conforme a la política de seguridad de la información, sus responsabilidades en virtud de la ley así como la necesidad de la mejora continua</t>
  </si>
  <si>
    <t>5.1 (e)</t>
  </si>
  <si>
    <t>Proporcionar recursos suficientes para establecer, implementar, operar, monitorear, revisar, mantener y mejorar el SGSI (ver 5.2.1)</t>
  </si>
  <si>
    <t>5.1 (f)</t>
  </si>
  <si>
    <t>Decidir los criterios de aceptación de riesgos y los niveles de riesgo aceptables</t>
  </si>
  <si>
    <t>5.1 (g)</t>
  </si>
  <si>
    <t>Asegurarse de que las auditorías internas del SGSI se llevan a cabo (ver 6)</t>
  </si>
  <si>
    <t>5.1 (h)</t>
  </si>
  <si>
    <t>La realización de revisiones por la dirección del SGSI (ver 7)</t>
  </si>
  <si>
    <t>5.2</t>
  </si>
  <si>
    <t>Gestión de los recursos</t>
  </si>
  <si>
    <t>5.2.1</t>
  </si>
  <si>
    <t>Provisión de Recursos</t>
  </si>
  <si>
    <t>La organización deberá determinar y proveer los recursos necesarios para:</t>
  </si>
  <si>
    <t>5.2.1 (a)</t>
  </si>
  <si>
    <t>Establecer, implementar, operar, monitorear, revisar, mantener y mejorar un SGSI</t>
  </si>
  <si>
    <t>5.2.1 (b)</t>
  </si>
  <si>
    <t>Asegurar que los procedimientos de seguridad de la información son compatibles con los requerimientos del negocio</t>
  </si>
  <si>
    <t>5.2.1 (c)</t>
  </si>
  <si>
    <t>Identificar y abordar los requisitos legales y reglamentarios y las obligaciones contractuales de seguridad</t>
  </si>
  <si>
    <t>5.2.1 (d)</t>
  </si>
  <si>
    <t>Mantener la seguridad adecuada mediante la aplicación correcta de todos los controles implementados</t>
  </si>
  <si>
    <t>5.2.1 (e)</t>
  </si>
  <si>
    <t>Llevar a cabo revisiones cuando sea necesario, y dar una respuesta adecuada a los resultados de estas revisiones</t>
  </si>
  <si>
    <t>5.2.1 (f)</t>
  </si>
  <si>
    <t>Cuando sea necesario, mejorar la eficacia del SGSI</t>
  </si>
  <si>
    <t>5.2.2</t>
  </si>
  <si>
    <t>Formación, sensibilización y competencia</t>
  </si>
  <si>
    <t>La organización debe asegurarse de que todo el personal al que se le asigna responsabilidades definidas en el SGSI sean competentes para desempeñar las tareas requeridas por:</t>
  </si>
  <si>
    <t>5.2.2 (a)</t>
  </si>
  <si>
    <t>Determinar las competencias necesarias para el trabajo personal que realiza efectuando el SGSI</t>
  </si>
  <si>
    <t>5.2.2 (b)</t>
  </si>
  <si>
    <t>Proporcionar formación o tomar otras acciones (por ejemplo, el empleo de personal competente) para satisfacer estas necesidades</t>
  </si>
  <si>
    <t>5.2.2 (c)</t>
  </si>
  <si>
    <t>Evaluar la efectividad de las acciones llevadas a cabo</t>
  </si>
  <si>
    <t>5.2.2 (d)</t>
  </si>
  <si>
    <t>El mantenimiento de los registros de educación, formación, habilidades, experiencia y calificaciones (véase 4.3.3)</t>
  </si>
  <si>
    <t>Totalmente Implementado</t>
  </si>
  <si>
    <t>La organización también debe asegurar que todo el personal pertinente es consciente de la relevancia e importancia de sus actividades de seguridad de la información y de cómo contribuyen al logro de los objetivos del SGSI.</t>
  </si>
  <si>
    <t>Auditoría Interna del SGSI</t>
  </si>
  <si>
    <t>La organización debe llevar a cabo auditorías internas del SGSI a intervalos planificados para determinar si los objetivos del control, controles, procesos y procedimientos de su SGSI:</t>
  </si>
  <si>
    <t>6 (a)</t>
  </si>
  <si>
    <t>Cumplir con los requisitos de este Estándar Norma y la legislación o los reglamentos pertinentes</t>
  </si>
  <si>
    <t>6 (b)</t>
  </si>
  <si>
    <t xml:space="preserve">Cumplir con los requisitos de seguridad de la información identificados </t>
  </si>
  <si>
    <t>6 (c)</t>
  </si>
  <si>
    <t>Que está efectivamente implementado y mantenido</t>
  </si>
  <si>
    <t>6 (d)</t>
  </si>
  <si>
    <t>Desempeñe según lo esperado</t>
  </si>
  <si>
    <t>Que sea planificado un programa de auditoría</t>
  </si>
  <si>
    <t>La dirección responsable del área que esté siendo auditada debe asegurarse de que se toman acciones sin demora injustificada para eliminar las no conformidades detectadas y sus causas. Las actividades de seguimiento deben incluir la verificación de las acciones llevadas a cabo y el informe de resultados de la verificación (ver 8).</t>
  </si>
  <si>
    <t>Revisión por la dirección del SGSI</t>
  </si>
  <si>
    <t>7.1</t>
  </si>
  <si>
    <t>General</t>
  </si>
  <si>
    <t>La dirección revisará SGSI de la organización a intervalos planificados (por lo menos una vez al año) para asegurar su continua idoneidad, adecuación y eficacia</t>
  </si>
  <si>
    <t>7.2 (a)</t>
  </si>
  <si>
    <t>Información para la Revisión</t>
  </si>
  <si>
    <t>7.2</t>
  </si>
  <si>
    <t>La información para una revisión incluirá:</t>
  </si>
  <si>
    <t>Resultados de Auditorías y revisiones del SGSI</t>
  </si>
  <si>
    <t>7.2 (b)</t>
  </si>
  <si>
    <t>Los comentarios de las partes interesadas</t>
  </si>
  <si>
    <t>7.2 (c)</t>
  </si>
  <si>
    <t>Técnicas, productos o procedimientos, que podrían ser utilizados en la organización para mejorar el rendimiento y la eficacia del SGSI</t>
  </si>
  <si>
    <t>7.2 (d)</t>
  </si>
  <si>
    <t>Estado de las acciones preventivas y correctivas</t>
  </si>
  <si>
    <t>7.2 (e)</t>
  </si>
  <si>
    <t>Las vulnerabilidades o amenazas no tratadas adecuadamente en la evaluación de riesgos anterior</t>
  </si>
  <si>
    <t>7.2 (f)</t>
  </si>
  <si>
    <t>Los resultados de las mediciones de la eficacia</t>
  </si>
  <si>
    <t>7.2 (g)</t>
  </si>
  <si>
    <t xml:space="preserve">Las acciones de seguimiento de revisiones previas de la dirección </t>
  </si>
  <si>
    <t>7.2 (h)</t>
  </si>
  <si>
    <t>Todos los cambios que podrían afectar al SGSI</t>
  </si>
  <si>
    <t>7.2 (i)</t>
  </si>
  <si>
    <t>Recomendaciones de mejora</t>
  </si>
  <si>
    <t>Resultados de la Revisión</t>
  </si>
  <si>
    <t>El resultado de la revisión por la dirección deben incluir todas las decisiones y acciones relacionadas con lo siguiente:</t>
  </si>
  <si>
    <t>7.3 (a)</t>
  </si>
  <si>
    <t>Mejora de la eficacia del SGSI</t>
  </si>
  <si>
    <t>7.3 (b)</t>
  </si>
  <si>
    <t>Actualización del plan de tratamiento de riesgos y evaluación de riesgos</t>
  </si>
  <si>
    <t>7.3 (c)</t>
  </si>
  <si>
    <t>Modificación de los procedimientos y controles que la seguridad efecto la información, según sea necesario, para responder a eventos internos o externos que pueden influir en el SGSI</t>
  </si>
  <si>
    <t>7.3 (d)</t>
  </si>
  <si>
    <t>Necesidades de Recursos</t>
  </si>
  <si>
    <t>7.3 (e)</t>
  </si>
  <si>
    <t>Mejoras de cómo la efectividad de los controles está siendo medida</t>
  </si>
  <si>
    <t>Mejora del SGSI</t>
  </si>
  <si>
    <t>8.1</t>
  </si>
  <si>
    <t>Mejora continua</t>
  </si>
  <si>
    <t>La organización debe mejorar continuamente la eficacia del SGSI a través del uso de la política de seguridad de la información, los objetivos de seguridad de la información, resultados de las auditorías, el análisis de los eventos monitorizados, acciones correctivas y preventivas y la revisión por la dirección (véase 7).</t>
  </si>
  <si>
    <t>8.2 (a)</t>
  </si>
  <si>
    <t>Acción Correctiva</t>
  </si>
  <si>
    <t>La organización deberá tomar acciones para eliminar la causa de no conformidades con los requisitos del SGSI con el fin de prevenir la recurrencia de éstas. El procedimiento documentado de acciones correctivas debe definir requisitos para:</t>
  </si>
  <si>
    <t>Identificar las no conformidades</t>
  </si>
  <si>
    <t>8.2 (b)</t>
  </si>
  <si>
    <t>Determinar las causas de las no conformidades</t>
  </si>
  <si>
    <t>8.2 (c)</t>
  </si>
  <si>
    <t>Evaluar la necesidad de adoptar medidas para asegurar que las no conformidades no vuelvan a ocurrir</t>
  </si>
  <si>
    <t>8.2 (d)</t>
  </si>
  <si>
    <t>Determinar y aplicar las medidas correctivas necesarias</t>
  </si>
  <si>
    <t>8.2 (e)</t>
  </si>
  <si>
    <t>Registrar los resultados de las acciones tomadas (véase 4.3.3)</t>
  </si>
  <si>
    <t>8.2 (f)</t>
  </si>
  <si>
    <t>Revisar las acciones correctivas tomadas</t>
  </si>
  <si>
    <t>8.3 (a)</t>
  </si>
  <si>
    <t>Acción Preventiva</t>
  </si>
  <si>
    <t>La organización determinará acciones para eliminar las causas de no conformidades potenciales con los requisitos del SGSI con el fin de prevenir su ocurrencia. Las acciones preventivas tomadas deben ser apropiadas a los efectos de los problemas potenciales. El procedimiento documentado para las acciones preventivas deben definir requisitos para:</t>
  </si>
  <si>
    <t>Identificar no conformidades potenciales y sus causas</t>
  </si>
  <si>
    <t>8.3 (b)</t>
  </si>
  <si>
    <t>Evaluar la necesidad de actuar para prevenir la ocurrencia de no conformidades</t>
  </si>
  <si>
    <t>8.3 (c)</t>
  </si>
  <si>
    <t>Determinar e implementar las acciones preventivas necesarias</t>
  </si>
  <si>
    <t>8.3 (d)</t>
  </si>
  <si>
    <t>8.3 (e)</t>
  </si>
  <si>
    <t>Revisar las acciones preventivas tomadas</t>
  </si>
  <si>
    <t>La organización debe identificar cambios en los riesgos y determinar las necesidades de acciones preventivas centrando la atención en los riesgos que han cambiado significativamente</t>
  </si>
  <si>
    <t>Count</t>
  </si>
  <si>
    <t>Proportion</t>
  </si>
  <si>
    <t>Valoración</t>
  </si>
  <si>
    <t>Observaciones</t>
  </si>
  <si>
    <t>NC Mayores</t>
  </si>
  <si>
    <t>NC Menores</t>
  </si>
  <si>
    <t>5.3</t>
  </si>
  <si>
    <t>5.4</t>
  </si>
  <si>
    <t>5.5</t>
  </si>
  <si>
    <t>¿La asignación de recursos para la auditoría es suficiente para cumplir con los objetivos establecidos?</t>
  </si>
  <si>
    <t>5.6</t>
  </si>
  <si>
    <t>Auditorías remotas a los sistemas de gestión</t>
  </si>
  <si>
    <t>Evidencia</t>
  </si>
  <si>
    <t>Realización de actividades de la auditoría remota</t>
  </si>
  <si>
    <t>6.1</t>
  </si>
  <si>
    <t>¿La empresa ha desarrollado un modelo de riesgo de auditoría para sus sistemas de información?</t>
  </si>
  <si>
    <t>6.1 (a)</t>
  </si>
  <si>
    <t>6.1 (b)</t>
  </si>
  <si>
    <t>6.1 (c)</t>
  </si>
  <si>
    <t>6.1 (d)</t>
  </si>
  <si>
    <t>6.1 (e)</t>
  </si>
  <si>
    <t>6.1 (f)</t>
  </si>
  <si>
    <t>6.1 (g)</t>
  </si>
  <si>
    <t>6.1 (h)</t>
  </si>
  <si>
    <t>6.1 (i)</t>
  </si>
  <si>
    <t>6.1 (j)</t>
  </si>
  <si>
    <t>¿Los guías o expertos técnicos en TIC cumplieron con aspectos acordados?</t>
  </si>
  <si>
    <t>6.1 (k)</t>
  </si>
  <si>
    <t>¿Se implementó el uso de tecnologías de información y comunicación para realizar el acceso remoto asegurando los controles adecuados para evitar la interrupción del proceso de auditoría?</t>
  </si>
  <si>
    <t>6.1 (l)</t>
  </si>
  <si>
    <t>¿Se acordo el acceso a ubicaciones especificas del auditado?</t>
  </si>
  <si>
    <t>6.2</t>
  </si>
  <si>
    <t>Reunión de apertura</t>
  </si>
  <si>
    <t>6.2 (a)</t>
  </si>
  <si>
    <t>¿El auditor líder inició el proceso de auditoría a través de la tecnología de información seleccionada?</t>
  </si>
  <si>
    <t>6.2 (b)</t>
  </si>
  <si>
    <t>¿Se realizó la comunicación y gestión necesaria para tomar las acciones que permitan continuar con el plan de auditoría establecido en caso de problemas?</t>
  </si>
  <si>
    <t>6.2 (c)</t>
  </si>
  <si>
    <t>¿El auditor líder lleva un registro de las personas que asisten a la reunión de apertura, reteniendo la evidencia en medio electrónico?</t>
  </si>
  <si>
    <t>6.2 (d)</t>
  </si>
  <si>
    <t>¿El auditado lleva un registro de las personas que asisten a la reunión de apertura, reteniendo la evidencia en medio electrónico?</t>
  </si>
  <si>
    <t>6.2 (e)</t>
  </si>
  <si>
    <t>¿En los casos que se requiera la participación de un traductor, el equipo auditor informó de esta necesidad desde la planificación para evitar demoras durante el proceso de auditoría?</t>
  </si>
  <si>
    <t>6.3</t>
  </si>
  <si>
    <t>Recopilación y verificación de la información</t>
  </si>
  <si>
    <t>6.3 (a)</t>
  </si>
  <si>
    <t>¿Se implementaron métodos como entrevistas, chat, documentos en línea, entre otros, para la recopilación de información durante la auditoría remota?</t>
  </si>
  <si>
    <t>6.3 (b)</t>
  </si>
  <si>
    <t>¿El plan de muestreo en una auditoría remota es flexible y adaptable a circunstancias cambiantes?</t>
  </si>
  <si>
    <t>6.3 (c)</t>
  </si>
  <si>
    <t>¿Se verificó el uso de los protocolos de acceso remoto acordados, incluyendo dispositivos, software, entre otros, durante una auditoría remota?</t>
  </si>
  <si>
    <t>6.3 (d)</t>
  </si>
  <si>
    <t>¿Hubo interferencias de ruido que perturbaron la comunicación durante la auditoría remota?</t>
  </si>
  <si>
    <t>6.3 (e)</t>
  </si>
  <si>
    <t>¿Se respetó la seguridad de la información y la privacidad durante las pausas activas, imprevistas y/o programadas de la auditoría remota?</t>
  </si>
  <si>
    <t>6.3 (f)</t>
  </si>
  <si>
    <t>¿Se puede tener una buena visión general de las instalaciones, equipos, operaciones y controles existentes?</t>
  </si>
  <si>
    <t>6.3 (g)</t>
  </si>
  <si>
    <t>¿Se puede acceder a toda la información relevante de forma remota?</t>
  </si>
  <si>
    <t>6.4</t>
  </si>
  <si>
    <t>Conclusiones de auditoría</t>
  </si>
  <si>
    <t>¿En el informe de la auditoría se incluye información sobre los procesos que no pudieron ser auditados remotamente o que se detectaron debilidades en las evidencias presentadas?</t>
  </si>
  <si>
    <t>6.5</t>
  </si>
  <si>
    <t>Retroalimentación del uso de las TIC</t>
  </si>
  <si>
    <t>¿La retroalimentación del equipo auditor sobre el uso de las TIC se utilizó para actualizar los riesgos y oportunidades previamente identificados?</t>
  </si>
  <si>
    <t>6.6</t>
  </si>
  <si>
    <t>Reunión de cierre de la auditoría remota</t>
  </si>
  <si>
    <t>6.6 (a)</t>
  </si>
  <si>
    <t>¿Hubo comunicación por parte del auditor líder sobre las fortalezas y dificultades en el uso de las TIC durante la reunión de apertura</t>
  </si>
  <si>
    <t>6.6 (b)</t>
  </si>
  <si>
    <t>¿El auditor líder confirmó los métodos de seguridad de la información en la reunión de apertura?</t>
  </si>
  <si>
    <t>6.6 (c)</t>
  </si>
  <si>
    <t>¿El equipo de auditoría expresó cualquier inquietud importante durante la reunión de apertura?</t>
  </si>
  <si>
    <t>6.7</t>
  </si>
  <si>
    <t>Informe de Auditoría</t>
  </si>
  <si>
    <t>6.7 (a)</t>
  </si>
  <si>
    <t>¿Se elaboró el informe de auditoría de acuerdo con los lineamientos de la norma ISO 19011:2018 (sección 6.5)?</t>
  </si>
  <si>
    <t>6.7 (b)</t>
  </si>
  <si>
    <t>¿Se respetaron los requisitos de seguridad de la información para garantizar la confidencialidad, integridad y disponibilidad?</t>
  </si>
  <si>
    <t>6.7 (c)</t>
  </si>
  <si>
    <t>¿Se utilizaron las herramientas establecidas para la elaboración del informe durante una auditoría remota?</t>
  </si>
  <si>
    <t>6.7 (d)</t>
  </si>
  <si>
    <t>¿Se utilizó el canal de entrega de resultados definido previamente?</t>
  </si>
  <si>
    <t>Elaboración del programa de auditorías y del plan para una auditoría</t>
  </si>
  <si>
    <t>Programa de auditorías</t>
  </si>
  <si>
    <t>¿El programa de auditorías incluye auditorías remotas y auditorías mixtas?</t>
  </si>
  <si>
    <t>¿Se incluye un calendario de auditorías en el programa?</t>
  </si>
  <si>
    <t>¿Se especifican las tecnologías de la información y comunicación (TIC) a utilizar?</t>
  </si>
  <si>
    <t>Determinación de la viabilidad de la auditoría y acuerdos adicionales para la auditoría remota</t>
  </si>
  <si>
    <t>5.2 (a)</t>
  </si>
  <si>
    <t>¿Se ha confirmado que el auditado tiene las competencias necesarias para manejar las actividades de una auditoría remota?</t>
  </si>
  <si>
    <t>5.2 (b)</t>
  </si>
  <si>
    <t>¿En la empresa el equipo auditor determinó si están dadas las condiciones para realizar una auditoría remota antes de la preparación del plan de auditorías?</t>
  </si>
  <si>
    <t>Determinación de la viabilidad de la auditoría</t>
  </si>
  <si>
    <t>5.3 (a)</t>
  </si>
  <si>
    <t>¿Se han acordado los medios de comunicación y colaboración remota a utilizar durante la auditoría?</t>
  </si>
  <si>
    <t>5.3 (b)</t>
  </si>
  <si>
    <t>¿Se determinó las capacidades tecnológicas del auditado en cada uno de los sitios, localidades o ubicaciones incluidas en el alcance para manejar las actividades de auditoría remota?</t>
  </si>
  <si>
    <t>5.3 (c)</t>
  </si>
  <si>
    <t>¿Se han establecido mecanismos para la observación y seguimiento remoto de las actividades del auditado?</t>
  </si>
  <si>
    <t>5.3 (d)</t>
  </si>
  <si>
    <t>¿Se han definido los procedimientos para la realización de entrevistas y reuniones de manera remota?</t>
  </si>
  <si>
    <t>5.3 (e)</t>
  </si>
  <si>
    <t>¿Las herramientas que se usan en la auditoría remota en la empresa funcionan con relación a la experiencia de cada una de las personas a entrevistar, y el acceso a las herramientas por parte del equipo auditor?</t>
  </si>
  <si>
    <t>5.3 (f)</t>
  </si>
  <si>
    <t xml:space="preserve">¿Las herramientas que se usan en la auditoría remota en la empresa funcionan con relación a las preferencias de cada una de las personas a entrevistar, y el acceso a las herramientas por parte del equipo auditor? </t>
  </si>
  <si>
    <t>5.3 (g)</t>
  </si>
  <si>
    <t>¿Se logró evaluar los riesgos específicos de la auditoría remota en conjunto con el auditado y establecer medidas para su eliminación o mitigación antes de la realización de la auditoría?</t>
  </si>
  <si>
    <t>Acuerdos adicionales para la auditoría remota</t>
  </si>
  <si>
    <t>5.4 (a)</t>
  </si>
  <si>
    <t>¿Se ha evaluado la capacidad de los auditados para acceder y compartir información de manera remota?</t>
  </si>
  <si>
    <t>5.4 (b)</t>
  </si>
  <si>
    <t>¿Se estableció un documentado que defina los compromisos entre el equipo auditor para asegurar la oportuna recolección de información, la confidencialidad, la seguridad de la información y protección de los datos en el caso de auditorías remotas o mixtas?</t>
  </si>
  <si>
    <t>5.4 (c)</t>
  </si>
  <si>
    <t>¿Se han establecido protocolos de comunicación y colaboración remota con los auditados?</t>
  </si>
  <si>
    <t>5.4 (d)</t>
  </si>
  <si>
    <t>¿Exisitió soporte tecnico en TIC durante la auditoria?</t>
  </si>
  <si>
    <t>Competencias adicionales del equipo auditor</t>
  </si>
  <si>
    <t>5.5 (a)</t>
  </si>
  <si>
    <t>5.5 (b)</t>
  </si>
  <si>
    <t>5.5 (c)</t>
  </si>
  <si>
    <t>5.5 (d)</t>
  </si>
  <si>
    <t>5.5 (e)</t>
  </si>
  <si>
    <t>5.5 (f)</t>
  </si>
  <si>
    <t>¿El equipo auditor tuvo apoyo en uno o mas expertos tecnicos de TICs?</t>
  </si>
  <si>
    <t>Tecnología de la Información y Comunicación (TIC)</t>
  </si>
  <si>
    <t>¿La auditoria mantuvo una correcta interacción entre el auditor y el auditado?</t>
  </si>
  <si>
    <t>5.7</t>
  </si>
  <si>
    <t>Elaboración del plan de auditoría</t>
  </si>
  <si>
    <t>5.7 (a)</t>
  </si>
  <si>
    <t>5.7 (b)</t>
  </si>
  <si>
    <t>5.7 (c)</t>
  </si>
  <si>
    <t>5.7 (d)</t>
  </si>
  <si>
    <t>5.7 (e)</t>
  </si>
  <si>
    <t>¿El líder auditor incluyo herramientas, tecnologia de recopilacion en su cronograma?</t>
  </si>
  <si>
    <t>5.7 (f)</t>
  </si>
  <si>
    <t>¿El líder auditor aseguró la ejecución de pruebas para verificar disponibilidad del software?</t>
  </si>
  <si>
    <t>CONSIDERACIONES PARA EFECTUAR UNA AUDITORIA REMOTA</t>
  </si>
  <si>
    <t>4.1(a)</t>
  </si>
  <si>
    <t>4.1 (b)</t>
  </si>
  <si>
    <t>4.1 (c)</t>
  </si>
  <si>
    <t>4.1 (d)</t>
  </si>
  <si>
    <t>4.1 (e)</t>
  </si>
  <si>
    <t>4.1 (f)</t>
  </si>
  <si>
    <t>4.1 (g)</t>
  </si>
  <si>
    <t>4.1 (h)</t>
  </si>
  <si>
    <t>4.1 (i)</t>
  </si>
  <si>
    <t>Plan de Acción para el cierre de las no conformidades</t>
  </si>
  <si>
    <t>7.1 (a)</t>
  </si>
  <si>
    <t>7.1 (b)</t>
  </si>
  <si>
    <t>7.1 (c)</t>
  </si>
  <si>
    <t>7.1 (d)</t>
  </si>
  <si>
    <t>7.1 (e)</t>
  </si>
  <si>
    <t>7.1 (f)</t>
  </si>
  <si>
    <t>7.1 (g)</t>
  </si>
  <si>
    <t>7.1 (h)</t>
  </si>
  <si>
    <t>7.1 (i)</t>
  </si>
  <si>
    <t>Mejora del programa de auditorías remotas</t>
  </si>
  <si>
    <t>7.2(a)</t>
  </si>
  <si>
    <t>7.2(b)</t>
  </si>
  <si>
    <t>7.2(c)</t>
  </si>
  <si>
    <t>5.2 (c)</t>
  </si>
  <si>
    <t>¿Considera la realización de una auditoría remota cuando viajar a la ubicación específica no es razonable?</t>
  </si>
  <si>
    <t>¿Es viable realizar una auditoría remota si el auditado tiene una implementación en plataforma digital?</t>
  </si>
  <si>
    <t>¿No fue posible completar alguna de las actividades planificadas para la auditoría en el sitio?</t>
  </si>
  <si>
    <t>¿Se puede llevar a cabo una auditoría remota si el auditado o el cliente de la auditoría así lo requiere debido a restricciones legales?</t>
  </si>
  <si>
    <r>
      <rPr>
        <b/>
        <sz val="9"/>
        <rFont val="Times New Roman"/>
        <family val="1"/>
      </rPr>
      <t>Empresa:</t>
    </r>
  </si>
  <si>
    <r>
      <rPr>
        <b/>
        <sz val="9"/>
        <rFont val="Times New Roman"/>
        <family val="1"/>
      </rPr>
      <t>Nombre del auditado:</t>
    </r>
  </si>
  <si>
    <r>
      <rPr>
        <b/>
        <sz val="9"/>
        <rFont val="Times New Roman"/>
        <family val="1"/>
      </rPr>
      <t>Código PT:</t>
    </r>
  </si>
  <si>
    <r>
      <rPr>
        <b/>
        <sz val="9"/>
        <rFont val="Times New Roman"/>
        <family val="1"/>
      </rPr>
      <t>AI2024-SIS-001</t>
    </r>
  </si>
  <si>
    <r>
      <rPr>
        <b/>
        <sz val="9"/>
        <rFont val="Times New Roman"/>
        <family val="1"/>
      </rPr>
      <t>Cargo:</t>
    </r>
  </si>
  <si>
    <r>
      <rPr>
        <b/>
        <sz val="9"/>
        <rFont val="Times New Roman"/>
        <family val="1"/>
      </rPr>
      <t>Versión:</t>
    </r>
  </si>
  <si>
    <r>
      <rPr>
        <b/>
        <sz val="9"/>
        <rFont val="Times New Roman"/>
        <family val="1"/>
      </rPr>
      <t>Área:</t>
    </r>
  </si>
  <si>
    <r>
      <rPr>
        <b/>
        <sz val="9"/>
        <rFont val="Times New Roman"/>
        <family val="1"/>
      </rPr>
      <t>Elaborado:</t>
    </r>
  </si>
  <si>
    <r>
      <rPr>
        <b/>
        <sz val="9"/>
        <rFont val="Times New Roman"/>
        <family val="1"/>
      </rPr>
      <t>Revisado:</t>
    </r>
  </si>
  <si>
    <r>
      <rPr>
        <b/>
        <sz val="9"/>
        <rFont val="Times New Roman"/>
        <family val="1"/>
      </rPr>
      <t>Aprobado:</t>
    </r>
  </si>
  <si>
    <r>
      <rPr>
        <b/>
        <sz val="9"/>
        <rFont val="Times New Roman"/>
        <family val="1"/>
      </rPr>
      <t>Fecha:</t>
    </r>
  </si>
  <si>
    <r>
      <rPr>
        <b/>
        <sz val="9"/>
        <rFont val="Times New Roman"/>
        <family val="1"/>
      </rPr>
      <t>Objetivo:</t>
    </r>
  </si>
  <si>
    <t>Realizar una evaluación a la XXXXXXXXXXX para evaluar los conocimientos básicos de los sistemas de información.</t>
  </si>
  <si>
    <r>
      <rPr>
        <b/>
        <sz val="9"/>
        <rFont val="Times New Roman"/>
        <family val="1"/>
      </rPr>
      <t>Alcance:</t>
    </r>
  </si>
  <si>
    <r>
      <rPr>
        <sz val="9"/>
        <rFont val="Times New Roman"/>
        <family val="1"/>
      </rPr>
      <t>Evaluación de los conocimientos del personal en el uso de sistemas de información</t>
    </r>
  </si>
  <si>
    <r>
      <rPr>
        <b/>
        <sz val="9"/>
        <rFont val="Times New Roman"/>
        <family val="1"/>
      </rPr>
      <t>Nombre del auditor:</t>
    </r>
  </si>
  <si>
    <t xml:space="preserve">      FIRMA DE AUDITOR                                                                              FIRMA DEL ENCUESTADO</t>
  </si>
  <si>
    <t>      ------------------------------                                                                    -----------------------------------</t>
  </si>
  <si>
    <t>1.- . CONSIDERACIONES PARA EFECTUAR AUDITORIA REMOTA</t>
  </si>
  <si>
    <t>2.- Elaboración del programa de auditorías y del plan para una auditoría</t>
  </si>
  <si>
    <t>3.- Realización de actividades de la auditoría remota</t>
  </si>
  <si>
    <t>4.- Plan de Acción para el cierre de las no conformidades</t>
  </si>
  <si>
    <t>¿Tienen los clientes sugerencias para mejorar la satisfacción del cliente con las auditorías remotas?</t>
  </si>
  <si>
    <t>¿Están satisfechos los clientes con la profesionalidad del auditor?</t>
  </si>
  <si>
    <t>7.2(d)</t>
  </si>
  <si>
    <t>5.7 (g)</t>
  </si>
  <si>
    <t>Seguimiento y Verificación de Acciones Correctivas en Auditorías Remotas</t>
  </si>
  <si>
    <t>¿La comunicación entre el auditado y el cliente sobre el estado de las acciones correctivas fue fluida y efectiva ?</t>
  </si>
  <si>
    <t>¿El auditado demostró un alto grado de responsabilidad en la implementación de acciones correctivas eficaces y relevantes derivadas de la auditoría remota?</t>
  </si>
  <si>
    <t>¿El auditado informó de manera oportuna a los gestores del programa sobre el progreso de las acciones correctivas?</t>
  </si>
  <si>
    <t>¿El auditado mantuvo informado al equipo de auditores sobre el desarrollo de las acciones correctivas de manera clara y constante?</t>
  </si>
  <si>
    <t>¿El auditor principal demostró un alto compromiso con la confidencialidad de la información proporcionada por el auditado durante el seguimiento?</t>
  </si>
  <si>
    <t>¿La plataforma utilizada para almacenar la información de seguimiento garantiza un acceso seguro y eficiente en todo momento y lugar?</t>
  </si>
  <si>
    <t>¿El programa de auditorías remotas incluye una revisión formal del cumplimiento de las acciones correctivas por parte del equipo auditor?</t>
  </si>
  <si>
    <t>¿Los resultados de la verificación del cumplimiento de las acciones correctivas fueron comunicados a la dirección de manera formal y a través del responsable del programa?</t>
  </si>
  <si>
    <t>¿El cliente de la auditoría recibió el informe con los resultados de la verificación del cumplimiento de las acciones correctivas para su revisión?</t>
  </si>
  <si>
    <t>¿El seguimiento de las acciones correctivas aportó valor añadido al proceso de mejora continua?</t>
  </si>
  <si>
    <t>¿Los recursos (tiempo, personal, herramientas) asignados para la implementación de las acciones correctivas fueron suficientes?</t>
  </si>
  <si>
    <t>7.2(e)</t>
  </si>
  <si>
    <t>7.2(f)</t>
  </si>
  <si>
    <t>7.2(g)</t>
  </si>
  <si>
    <t>¿El tiempo transcurrido para la implementación de las acciones correctivas fue adecuado?</t>
  </si>
  <si>
    <t>¿Las acciones correctivas implementadas abordaron eficazmente la causa raíz de la no conformidad?</t>
  </si>
  <si>
    <t>¿La documentación de las acciones correctivas fue clara cómo fácil de entender?</t>
  </si>
  <si>
    <t>¿El tiempo asignado para la auditoría remota fue suficiente para cubrir todos los aspectos relevantes?</t>
  </si>
  <si>
    <t>¿ El historial de conformidad del auditado demuestra su preparación para la ejecución de auditorías remotas?</t>
  </si>
  <si>
    <t>¿Contar con un auditor familiarizado con el sistema de gestión y con experiencia previa en la sede del auditado facilita la auditoría remota?</t>
  </si>
  <si>
    <t>¿La realización de la auditoría de seguimiento de forma remota es una alternativa viable ante la dificultad de realizar una visita presencial en un corto plazo?</t>
  </si>
  <si>
    <t>¿El auditado cuenta con una adecuada implementación digital automatizada de su sistema de gestión, facilitando la auditoría remota?</t>
  </si>
  <si>
    <t>¿El equipo auditor gestionó de manera efectiva las reuniones y entrevistas virtuales durante el proceso de auditoría?</t>
  </si>
  <si>
    <t>¿El equipo auditor demostró un alto compromiso con la protección de la información y los datos de la empresa, incluyendo los datos personales, durante la auditoría?</t>
  </si>
  <si>
    <t>¿El equipo auditor demostró una adecuada consideración de los riesgos y oportunidades asociados al uso de las TIC durante la auditoría?</t>
  </si>
  <si>
    <t>¿El equipo auditor evidenció una adecuada consideración del impacto potencial de las TIC en la confiabilidad de la información recopilada durante la auditoría?</t>
  </si>
  <si>
    <t>¿El equipo auditor justificó un alto nivel de competencia en el uso de equipos y tecnologías de la información y comunicación (TIC) durante la auditoría?</t>
  </si>
  <si>
    <t>¿La auditoría remota se desarrolló según el plan establecido, respetando la fecha y hora acordadas?</t>
  </si>
  <si>
    <t>¿La duración de la auditoría remota fue adecuada para la complejidad del sitio y permitió cubrir satisfactoriamente los aspectos solicitados por el cliente?</t>
  </si>
  <si>
    <t>¿El auditor líder realizó una prueba de acceso a los equipos y plataformas antes de la auditoría?</t>
  </si>
  <si>
    <t>¿El equipo auditor en su conjunto verificó el correcto funcionamiento de sus equipos y plataformas antes de la auditoría?</t>
  </si>
  <si>
    <t>¿El auditado realizó pruebas de acceso a sus equipos y plataformas antes del inicio de la auditoría?</t>
  </si>
  <si>
    <t>¿El auditor líder acordó con el auditado el manejo de la información documentada y verificó el acceso del equipo auditor a dicha información?</t>
  </si>
  <si>
    <t>¿La auditoría remota permitió la trazabilidad de la información documentada clave y los aspectos específicos de interés identificados?</t>
  </si>
  <si>
    <t>¿La empresa auditada confirmó la aplicabilidad de los lineamientos para el uso de su información documentada en la infraestructura tecnológica utilizada para la auditoría?</t>
  </si>
  <si>
    <t>¿Cuando fue necesario, el auditado proporcionó acceso a dispositivos de video para la visualización de procesos, según lo planificado?</t>
  </si>
  <si>
    <t>¿El líder de la auditoría demostró una gestión eficaz de los riesgos asociados a la realización remota de la auditoría?</t>
  </si>
  <si>
    <t>¿ El líder de la auditoría basó la planificación y ejecución en los resultados del estudio de viabilidad?</t>
  </si>
  <si>
    <t>¿El líder de la auditoría consideró adecuadamente el tiempo necesario para la recopilación de información durante la auditoría remota?</t>
  </si>
  <si>
    <t>¿El líder de la auditoría demostró capacidad para la correcta detección de problemas y debilidades durante la auditoría remota?</t>
  </si>
  <si>
    <t>5.6 (a)</t>
  </si>
  <si>
    <t>5.6 (b)</t>
  </si>
  <si>
    <t>5.6 (c)</t>
  </si>
  <si>
    <t>5.6 (d)</t>
  </si>
  <si>
    <t>5.6 (e)</t>
  </si>
  <si>
    <t>5.6 (f)</t>
  </si>
  <si>
    <t>¿La comunicación durante la auditoría remota fue clara, oportuna y eficiente?</t>
  </si>
  <si>
    <t>¿Se establecieron canales de comunicación efectivos para resolver dudas y problemas técnicos durante la auditoría?</t>
  </si>
  <si>
    <t>¿El equipo auditor demostró comprensión de los procesos de negocio del auditado?</t>
  </si>
  <si>
    <t>¿El auditado se mostró receptivo y colaborativo durante la auditoría remota?</t>
  </si>
  <si>
    <t>¿Las herramientas de comunicación utilizadas durante la auditoría remota fueron adecuadas para el propósito?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</si>
</sst>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amily val="2"/>
    </font>
    <font>
      <sz val="10"/>
      <color indexed="13"/>
      <name val="Mangal"/>
      <family val="2"/>
    </font>
    <font>
      <sz val="10"/>
      <color indexed="63"/>
      <name val="Mangal"/>
      <family val="2"/>
    </font>
    <font>
      <sz val="10"/>
      <name val="Mangal"/>
      <family val="2"/>
    </font>
    <font>
      <b/>
      <sz val="20"/>
      <name val="Arial"/>
      <family val="2"/>
    </font>
    <font>
      <b/>
      <sz val="10"/>
      <name val="Arial"/>
      <family val="2"/>
    </font>
    <font>
      <b/>
      <sz val="9"/>
      <color indexed="9"/>
      <name val="Arial"/>
      <family val="2"/>
    </font>
    <font>
      <sz val="9"/>
      <name val="Arial"/>
      <family val="2"/>
    </font>
    <font>
      <sz val="8"/>
      <name val="Arial"/>
      <family val="2"/>
    </font>
    <font>
      <sz val="12"/>
      <name val="Arial"/>
      <family val="2"/>
    </font>
    <font>
      <sz val="20"/>
      <name val="Arial"/>
      <family val="2"/>
    </font>
    <font>
      <b/>
      <sz val="24"/>
      <name val="Arial"/>
      <family val="2"/>
    </font>
    <font>
      <b/>
      <sz val="12"/>
      <name val="Arial"/>
      <family val="2"/>
    </font>
    <font>
      <b/>
      <sz val="16"/>
      <name val="Arial"/>
      <family val="2"/>
    </font>
    <font>
      <b/>
      <sz val="18"/>
      <color indexed="9"/>
      <name val="Arial"/>
      <family val="2"/>
    </font>
    <font>
      <sz val="14"/>
      <name val="Arial"/>
      <family val="2"/>
    </font>
    <font>
      <b/>
      <sz val="14"/>
      <color indexed="8"/>
      <name val="Arial"/>
      <family val="2"/>
    </font>
    <font>
      <b/>
      <sz val="12"/>
      <color indexed="8"/>
      <name val="Arial"/>
      <family val="2"/>
    </font>
    <font>
      <vertAlign val="superscript"/>
      <sz val="10"/>
      <name val="Arial"/>
      <family val="2"/>
    </font>
    <font>
      <b/>
      <sz val="10"/>
      <color indexed="9"/>
      <name val="Arial"/>
      <family val="2"/>
    </font>
    <font>
      <sz val="10"/>
      <color rgb="FF1F1F1F"/>
      <name val="Arial"/>
      <family val="2"/>
    </font>
    <font>
      <b/>
      <sz val="9"/>
      <name val="Times New Roman"/>
      <family val="1"/>
    </font>
    <font>
      <b/>
      <sz val="9"/>
      <color indexed="8"/>
      <name val="Times New Roman"/>
      <family val="2"/>
    </font>
    <font>
      <sz val="10"/>
      <color indexed="8"/>
      <name val="Times New Roman"/>
      <family val="2"/>
      <charset val="204"/>
    </font>
    <font>
      <sz val="9"/>
      <name val="Times New Roman"/>
      <family val="1"/>
    </font>
    <font>
      <b/>
      <sz val="10"/>
      <color theme="7" tint="0.39997558519241921"/>
      <name val="Arial"/>
      <family val="2"/>
    </font>
    <font>
      <b/>
      <sz val="16"/>
      <color theme="7" tint="0.39997558519241921"/>
      <name val="Arial"/>
      <family val="2"/>
    </font>
    <font>
      <b/>
      <sz val="10"/>
      <color rgb="FF9014BC"/>
      <name val="Arial"/>
      <family val="2"/>
    </font>
    <font>
      <b/>
      <sz val="14"/>
      <name val="Arial"/>
      <family val="2"/>
    </font>
  </fonts>
  <fills count="25">
    <fill>
      <patternFill patternType="none"/>
    </fill>
    <fill>
      <patternFill patternType="gray125"/>
    </fill>
    <fill>
      <patternFill patternType="solid">
        <fgColor indexed="10"/>
        <bgColor indexed="60"/>
      </patternFill>
    </fill>
    <fill>
      <patternFill patternType="solid">
        <fgColor indexed="52"/>
        <bgColor indexed="29"/>
      </patternFill>
    </fill>
    <fill>
      <patternFill patternType="solid">
        <fgColor indexed="13"/>
        <bgColor indexed="34"/>
      </patternFill>
    </fill>
    <fill>
      <patternFill patternType="solid">
        <fgColor indexed="11"/>
        <bgColor indexed="49"/>
      </patternFill>
    </fill>
    <fill>
      <patternFill patternType="solid">
        <fgColor indexed="15"/>
        <bgColor indexed="35"/>
      </patternFill>
    </fill>
    <fill>
      <patternFill patternType="solid">
        <fgColor indexed="31"/>
        <bgColor indexed="22"/>
      </patternFill>
    </fill>
    <fill>
      <patternFill patternType="solid">
        <fgColor indexed="27"/>
        <bgColor indexed="42"/>
      </patternFill>
    </fill>
    <fill>
      <patternFill patternType="solid">
        <fgColor indexed="19"/>
        <bgColor indexed="23"/>
      </patternFill>
    </fill>
    <fill>
      <patternFill patternType="solid">
        <fgColor indexed="42"/>
        <bgColor indexed="27"/>
      </patternFill>
    </fill>
    <fill>
      <patternFill patternType="solid">
        <fgColor indexed="17"/>
        <bgColor indexed="21"/>
      </patternFill>
    </fill>
    <fill>
      <patternFill patternType="solid">
        <fgColor indexed="22"/>
        <bgColor indexed="31"/>
      </patternFill>
    </fill>
    <fill>
      <patternFill patternType="solid">
        <fgColor indexed="41"/>
        <bgColor indexed="9"/>
      </patternFill>
    </fill>
    <fill>
      <patternFill patternType="solid">
        <fgColor indexed="23"/>
        <bgColor indexed="19"/>
      </patternFill>
    </fill>
    <fill>
      <patternFill patternType="solid">
        <fgColor theme="0"/>
        <bgColor indexed="19"/>
      </patternFill>
    </fill>
    <fill>
      <patternFill patternType="solid">
        <fgColor theme="7" tint="0.59999389629810485"/>
        <bgColor indexed="64"/>
      </patternFill>
    </fill>
    <fill>
      <patternFill patternType="solid">
        <fgColor theme="0"/>
        <bgColor indexed="64"/>
      </patternFill>
    </fill>
    <fill>
      <patternFill patternType="solid">
        <fgColor theme="0"/>
        <bgColor indexed="9"/>
      </patternFill>
    </fill>
    <fill>
      <patternFill patternType="solid">
        <fgColor rgb="FFCCFFCC"/>
        <bgColor indexed="27"/>
      </patternFill>
    </fill>
    <fill>
      <patternFill patternType="solid">
        <fgColor rgb="FFCCFFCC"/>
        <bgColor indexed="64"/>
      </patternFill>
    </fill>
    <fill>
      <patternFill patternType="solid">
        <fgColor rgb="FF808000"/>
        <bgColor indexed="23"/>
      </patternFill>
    </fill>
    <fill>
      <patternFill patternType="solid">
        <fgColor rgb="FF375623"/>
        <bgColor indexed="64"/>
      </patternFill>
    </fill>
    <fill>
      <patternFill patternType="solid">
        <fgColor rgb="FF91C6D5"/>
        <bgColor indexed="9"/>
      </patternFill>
    </fill>
    <fill>
      <patternFill patternType="solid">
        <fgColor rgb="FF91C6D5"/>
        <bgColor indexed="64"/>
      </patternFill>
    </fill>
  </fills>
  <borders count="23">
    <border>
      <left/>
      <right/>
      <top/>
      <bottom/>
      <diagonal/>
    </border>
    <border>
      <left style="hair">
        <color indexed="8"/>
      </left>
      <right style="hair">
        <color indexed="8"/>
      </right>
      <top style="hair">
        <color indexed="8"/>
      </top>
      <bottom style="hair">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diagonal/>
    </border>
    <border>
      <left style="hair">
        <color indexed="8"/>
      </left>
      <right style="hair">
        <color indexed="8"/>
      </right>
      <top style="hair">
        <color indexed="8"/>
      </top>
      <bottom/>
      <diagonal/>
    </border>
    <border>
      <left style="thin">
        <color indexed="64"/>
      </left>
      <right style="thin">
        <color indexed="64"/>
      </right>
      <top/>
      <bottom/>
      <diagonal/>
    </border>
    <border>
      <left style="medium">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cellStyleXfs>
  <cellXfs count="139">
    <xf numFmtId="0" fontId="0" fillId="0" borderId="0" xfId="0"/>
    <xf numFmtId="0" fontId="4" fillId="0" borderId="0" xfId="0" applyFont="1"/>
    <xf numFmtId="0" fontId="5" fillId="4" borderId="1" xfId="0" applyFont="1" applyFill="1" applyBorder="1" applyAlignment="1">
      <alignment horizontal="center" wrapText="1"/>
    </xf>
    <xf numFmtId="9" fontId="0" fillId="0" borderId="1" xfId="0" applyNumberFormat="1" applyBorder="1" applyAlignment="1">
      <alignment horizontal="center"/>
    </xf>
    <xf numFmtId="0" fontId="0" fillId="0" borderId="1" xfId="0" applyBorder="1" applyAlignment="1">
      <alignment horizontal="center"/>
    </xf>
    <xf numFmtId="0" fontId="5" fillId="0" borderId="0" xfId="0" applyFont="1"/>
    <xf numFmtId="0" fontId="5" fillId="4" borderId="1" xfId="0" applyFont="1" applyFill="1" applyBorder="1" applyAlignment="1">
      <alignment horizontal="center" vertical="center"/>
    </xf>
    <xf numFmtId="0" fontId="0" fillId="2" borderId="1" xfId="0" applyFill="1" applyBorder="1" applyAlignment="1">
      <alignment horizontal="center" vertical="center"/>
    </xf>
    <xf numFmtId="9"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xf>
    <xf numFmtId="0" fontId="0" fillId="7" borderId="1" xfId="0" applyFill="1" applyBorder="1" applyAlignment="1">
      <alignment horizontal="center" vertical="center"/>
    </xf>
    <xf numFmtId="0" fontId="9" fillId="0" borderId="0" xfId="0" applyFont="1" applyAlignment="1">
      <alignment horizontal="center" vertical="center"/>
    </xf>
    <xf numFmtId="0" fontId="0" fillId="0" borderId="0" xfId="0" applyAlignment="1">
      <alignment vertical="center"/>
    </xf>
    <xf numFmtId="0" fontId="10" fillId="0" borderId="0" xfId="0" applyFont="1"/>
    <xf numFmtId="0" fontId="9" fillId="0" borderId="0" xfId="0" applyFont="1" applyAlignment="1">
      <alignment horizontal="center"/>
    </xf>
    <xf numFmtId="0" fontId="12" fillId="8" borderId="2" xfId="0" applyFont="1" applyFill="1" applyBorder="1" applyAlignment="1">
      <alignment horizontal="center" wrapText="1"/>
    </xf>
    <xf numFmtId="0" fontId="13" fillId="8" borderId="3" xfId="0" applyFont="1" applyFill="1" applyBorder="1" applyAlignment="1">
      <alignment horizontal="center" wrapText="1"/>
    </xf>
    <xf numFmtId="0" fontId="13" fillId="8" borderId="4" xfId="0" applyFont="1" applyFill="1" applyBorder="1" applyAlignment="1">
      <alignment horizontal="center" wrapText="1"/>
    </xf>
    <xf numFmtId="0" fontId="14" fillId="9" borderId="5" xfId="0" applyFont="1" applyFill="1" applyBorder="1" applyAlignment="1">
      <alignment horizontal="center"/>
    </xf>
    <xf numFmtId="0" fontId="14" fillId="9" borderId="6" xfId="0" applyFont="1" applyFill="1" applyBorder="1" applyAlignment="1">
      <alignment wrapText="1"/>
    </xf>
    <xf numFmtId="0" fontId="14" fillId="9" borderId="7" xfId="0" applyFont="1" applyFill="1" applyBorder="1" applyAlignment="1">
      <alignment wrapText="1"/>
    </xf>
    <xf numFmtId="0" fontId="15" fillId="0" borderId="0" xfId="0" applyFont="1"/>
    <xf numFmtId="0" fontId="16" fillId="10" borderId="5" xfId="0" applyFont="1" applyFill="1" applyBorder="1" applyAlignment="1">
      <alignment horizontal="center"/>
    </xf>
    <xf numFmtId="0" fontId="16" fillId="10" borderId="6" xfId="0" applyFont="1" applyFill="1" applyBorder="1" applyAlignment="1">
      <alignment horizontal="left" wrapText="1"/>
    </xf>
    <xf numFmtId="0" fontId="16" fillId="10" borderId="7" xfId="0" applyFont="1" applyFill="1" applyBorder="1" applyAlignment="1">
      <alignment horizontal="left" wrapText="1"/>
    </xf>
    <xf numFmtId="0" fontId="9" fillId="0" borderId="5" xfId="0" applyFont="1" applyBorder="1" applyAlignment="1">
      <alignment horizontal="center" vertical="center"/>
    </xf>
    <xf numFmtId="0" fontId="0" fillId="0" borderId="8" xfId="0" applyBorder="1" applyAlignment="1">
      <alignment vertical="center" wrapText="1"/>
    </xf>
    <xf numFmtId="0" fontId="6" fillId="11" borderId="9" xfId="0" applyFont="1" applyFill="1" applyBorder="1" applyAlignment="1">
      <alignment horizontal="center" vertical="center" wrapText="1"/>
    </xf>
    <xf numFmtId="0" fontId="12" fillId="0" borderId="0" xfId="0" applyFont="1"/>
    <xf numFmtId="0" fontId="17" fillId="12" borderId="5" xfId="0" applyFont="1" applyFill="1" applyBorder="1" applyAlignment="1">
      <alignment horizontal="center"/>
    </xf>
    <xf numFmtId="0" fontId="17" fillId="12" borderId="6" xfId="0" applyFont="1" applyFill="1" applyBorder="1" applyAlignment="1">
      <alignment horizontal="left" wrapText="1"/>
    </xf>
    <xf numFmtId="0" fontId="17" fillId="12" borderId="7" xfId="0" applyFont="1" applyFill="1" applyBorder="1" applyAlignment="1">
      <alignment horizontal="center" wrapText="1"/>
    </xf>
    <xf numFmtId="0" fontId="9" fillId="0" borderId="10" xfId="0" applyFont="1" applyBorder="1" applyAlignment="1">
      <alignment horizontal="center" vertical="center"/>
    </xf>
    <xf numFmtId="0" fontId="0" fillId="0" borderId="11" xfId="0" applyBorder="1" applyAlignment="1">
      <alignment vertical="center" wrapText="1"/>
    </xf>
    <xf numFmtId="0" fontId="0" fillId="0" borderId="0" xfId="0" applyAlignment="1">
      <alignment horizontal="center" vertical="center"/>
    </xf>
    <xf numFmtId="0" fontId="19" fillId="11" borderId="0" xfId="0" applyFont="1" applyFill="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5" fillId="13" borderId="1" xfId="0" applyFont="1" applyFill="1" applyBorder="1" applyAlignment="1">
      <alignment horizontal="right"/>
    </xf>
    <xf numFmtId="0" fontId="14" fillId="9" borderId="14" xfId="0" applyFont="1" applyFill="1" applyBorder="1" applyAlignment="1">
      <alignment horizontal="center"/>
    </xf>
    <xf numFmtId="0" fontId="14" fillId="9" borderId="14" xfId="0" applyFont="1" applyFill="1" applyBorder="1" applyAlignment="1">
      <alignment wrapText="1"/>
    </xf>
    <xf numFmtId="0" fontId="9" fillId="0" borderId="14" xfId="0" applyFont="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left" vertical="top" wrapText="1"/>
    </xf>
    <xf numFmtId="0" fontId="0" fillId="0" borderId="0" xfId="0" applyAlignment="1">
      <alignment horizontal="right" vertical="center"/>
    </xf>
    <xf numFmtId="0" fontId="0" fillId="0" borderId="0" xfId="0" applyAlignment="1">
      <alignment wrapText="1"/>
    </xf>
    <xf numFmtId="0" fontId="0" fillId="0" borderId="14" xfId="0" applyBorder="1"/>
    <xf numFmtId="0" fontId="0" fillId="0" borderId="0" xfId="0" applyAlignment="1">
      <alignment horizontal="left"/>
    </xf>
    <xf numFmtId="0" fontId="0" fillId="0" borderId="0" xfId="0" applyAlignment="1">
      <alignment horizontal="left" wrapText="1"/>
    </xf>
    <xf numFmtId="0" fontId="0" fillId="0" borderId="14" xfId="0" applyBorder="1" applyAlignment="1">
      <alignment horizontal="left" vertical="center" wrapText="1"/>
    </xf>
    <xf numFmtId="0" fontId="12" fillId="8" borderId="14" xfId="0" applyFont="1" applyFill="1" applyBorder="1" applyAlignment="1">
      <alignment horizontal="center" vertical="center" wrapText="1"/>
    </xf>
    <xf numFmtId="0" fontId="16" fillId="10" borderId="14" xfId="0" applyFont="1" applyFill="1" applyBorder="1" applyAlignment="1">
      <alignment horizontal="center"/>
    </xf>
    <xf numFmtId="0" fontId="16" fillId="10" borderId="14" xfId="0" applyFont="1" applyFill="1" applyBorder="1" applyAlignment="1">
      <alignment horizontal="left" wrapText="1"/>
    </xf>
    <xf numFmtId="0" fontId="0" fillId="0" borderId="14" xfId="0" applyBorder="1" applyAlignment="1">
      <alignment horizontal="right" vertical="center"/>
    </xf>
    <xf numFmtId="0" fontId="16" fillId="0" borderId="14" xfId="0" applyFont="1" applyBorder="1" applyAlignment="1">
      <alignment horizontal="left" wrapText="1"/>
    </xf>
    <xf numFmtId="0" fontId="17" fillId="0" borderId="14" xfId="0" applyFont="1" applyBorder="1" applyAlignment="1">
      <alignment horizontal="left" wrapText="1"/>
    </xf>
    <xf numFmtId="2" fontId="0" fillId="0" borderId="14" xfId="0" applyNumberFormat="1" applyBorder="1" applyAlignment="1">
      <alignment horizontal="right" vertical="center"/>
    </xf>
    <xf numFmtId="9" fontId="0" fillId="0" borderId="0" xfId="0" applyNumberFormat="1" applyAlignment="1">
      <alignment horizontal="center"/>
    </xf>
    <xf numFmtId="0" fontId="0" fillId="0" borderId="0" xfId="0" applyAlignment="1">
      <alignment horizontal="center"/>
    </xf>
    <xf numFmtId="0" fontId="6" fillId="15" borderId="0" xfId="0" applyFont="1" applyFill="1" applyAlignment="1">
      <alignment horizontal="left" vertical="top" wrapText="1"/>
    </xf>
    <xf numFmtId="0" fontId="12" fillId="8" borderId="15" xfId="0" applyFont="1" applyFill="1" applyBorder="1" applyAlignment="1">
      <alignment horizontal="center" wrapText="1"/>
    </xf>
    <xf numFmtId="0" fontId="13" fillId="8" borderId="16" xfId="0" applyFont="1" applyFill="1" applyBorder="1" applyAlignment="1">
      <alignment horizontal="center" wrapText="1"/>
    </xf>
    <xf numFmtId="0" fontId="0" fillId="0" borderId="14" xfId="0" applyBorder="1" applyAlignment="1">
      <alignment vertical="center" wrapText="1"/>
    </xf>
    <xf numFmtId="0" fontId="0" fillId="0" borderId="14" xfId="0" applyBorder="1" applyAlignment="1">
      <alignment horizontal="center" vertical="center" wrapText="1"/>
    </xf>
    <xf numFmtId="0" fontId="0" fillId="16" borderId="14" xfId="0" applyFill="1" applyBorder="1" applyAlignment="1">
      <alignment vertical="center" wrapText="1"/>
    </xf>
    <xf numFmtId="0" fontId="0" fillId="16" borderId="17" xfId="0" applyFill="1" applyBorder="1" applyAlignment="1">
      <alignment vertical="center" wrapText="1"/>
    </xf>
    <xf numFmtId="0" fontId="0" fillId="16" borderId="0" xfId="0" applyFill="1"/>
    <xf numFmtId="0" fontId="0" fillId="0" borderId="14" xfId="0" applyBorder="1" applyAlignment="1">
      <alignment horizontal="center"/>
    </xf>
    <xf numFmtId="0" fontId="0" fillId="0" borderId="1" xfId="0" applyFont="1" applyFill="1" applyBorder="1" applyAlignment="1">
      <alignment horizontal="center"/>
    </xf>
    <xf numFmtId="0" fontId="17" fillId="0" borderId="14" xfId="0" applyFont="1" applyBorder="1" applyAlignment="1">
      <alignment horizontal="left" vertical="top" wrapText="1"/>
    </xf>
    <xf numFmtId="0" fontId="16" fillId="10" borderId="14" xfId="0" applyFont="1" applyFill="1" applyBorder="1" applyAlignment="1">
      <alignment horizontal="center" wrapText="1"/>
    </xf>
    <xf numFmtId="0" fontId="20" fillId="0" borderId="14" xfId="0" applyFont="1" applyBorder="1" applyAlignment="1">
      <alignment horizontal="left" vertical="center" wrapText="1" indent="1"/>
    </xf>
    <xf numFmtId="0" fontId="0" fillId="16" borderId="14" xfId="0" applyFill="1" applyBorder="1"/>
    <xf numFmtId="0" fontId="12" fillId="8" borderId="14" xfId="0" applyFont="1" applyFill="1" applyBorder="1" applyAlignment="1">
      <alignment horizontal="center" wrapText="1"/>
    </xf>
    <xf numFmtId="0" fontId="13" fillId="8" borderId="14" xfId="0" applyFont="1" applyFill="1" applyBorder="1" applyAlignment="1">
      <alignment horizontal="center" wrapText="1"/>
    </xf>
    <xf numFmtId="0" fontId="9" fillId="0" borderId="14" xfId="0" applyFont="1" applyBorder="1" applyAlignment="1">
      <alignment horizontal="center"/>
    </xf>
    <xf numFmtId="0" fontId="13" fillId="8" borderId="1" xfId="0" applyFont="1" applyFill="1" applyBorder="1" applyAlignment="1">
      <alignment horizontal="center" wrapText="1"/>
    </xf>
    <xf numFmtId="0" fontId="14" fillId="9" borderId="18" xfId="0" applyFont="1" applyFill="1" applyBorder="1" applyAlignment="1">
      <alignment horizontal="center"/>
    </xf>
    <xf numFmtId="0" fontId="14" fillId="9" borderId="19" xfId="0" applyFont="1" applyFill="1" applyBorder="1" applyAlignment="1">
      <alignment wrapText="1"/>
    </xf>
    <xf numFmtId="0" fontId="14" fillId="9" borderId="16" xfId="0" applyFont="1" applyFill="1" applyBorder="1" applyAlignment="1">
      <alignment wrapText="1"/>
    </xf>
    <xf numFmtId="0" fontId="16" fillId="0" borderId="14" xfId="0" applyFont="1" applyBorder="1" applyAlignment="1">
      <alignment horizontal="left" vertical="top" wrapText="1"/>
    </xf>
    <xf numFmtId="0" fontId="0" fillId="17" borderId="0" xfId="0" applyFill="1"/>
    <xf numFmtId="0" fontId="5" fillId="18" borderId="1" xfId="0" applyFont="1" applyFill="1" applyBorder="1" applyAlignment="1">
      <alignment horizontal="right"/>
    </xf>
    <xf numFmtId="2" fontId="16" fillId="10" borderId="14" xfId="0" applyNumberFormat="1" applyFont="1" applyFill="1" applyBorder="1" applyAlignment="1">
      <alignment horizontal="right" vertical="center" wrapText="1"/>
    </xf>
    <xf numFmtId="0" fontId="16" fillId="19" borderId="14" xfId="0" applyFont="1" applyFill="1" applyBorder="1" applyAlignment="1">
      <alignment horizontal="left" wrapText="1"/>
    </xf>
    <xf numFmtId="2" fontId="5" fillId="20" borderId="14" xfId="0" applyNumberFormat="1" applyFont="1" applyFill="1" applyBorder="1" applyAlignment="1">
      <alignment horizontal="right" vertical="center"/>
    </xf>
    <xf numFmtId="2" fontId="0" fillId="0" borderId="14" xfId="0" applyNumberFormat="1" applyBorder="1"/>
    <xf numFmtId="0" fontId="14" fillId="21" borderId="14" xfId="0" applyFont="1" applyFill="1" applyBorder="1" applyAlignment="1">
      <alignment wrapText="1"/>
    </xf>
    <xf numFmtId="2" fontId="5" fillId="20" borderId="14" xfId="0" applyNumberFormat="1" applyFont="1" applyFill="1" applyBorder="1"/>
    <xf numFmtId="2" fontId="26" fillId="22" borderId="14" xfId="0" applyNumberFormat="1" applyFont="1" applyFill="1" applyBorder="1" applyAlignment="1">
      <alignment horizontal="right" vertical="center"/>
    </xf>
    <xf numFmtId="2" fontId="25" fillId="22" borderId="0" xfId="0" applyNumberFormat="1" applyFont="1" applyFill="1"/>
    <xf numFmtId="0" fontId="0" fillId="0" borderId="0" xfId="0"/>
    <xf numFmtId="0" fontId="0" fillId="0" borderId="1" xfId="0" applyBorder="1"/>
    <xf numFmtId="0" fontId="9" fillId="0" borderId="14" xfId="0" applyFont="1" applyBorder="1" applyAlignment="1">
      <alignment horizontal="center" vertical="center"/>
    </xf>
    <xf numFmtId="0" fontId="0" fillId="0" borderId="14" xfId="0" applyFont="1" applyBorder="1" applyAlignment="1">
      <alignment vertical="center" wrapText="1"/>
    </xf>
    <xf numFmtId="0" fontId="0" fillId="0" borderId="14" xfId="0" applyBorder="1" applyAlignment="1">
      <alignment horizontal="left" vertical="top" wrapText="1"/>
    </xf>
    <xf numFmtId="0" fontId="16" fillId="0" borderId="14" xfId="0" applyFont="1" applyFill="1" applyBorder="1" applyAlignment="1">
      <alignment horizontal="left" wrapText="1"/>
    </xf>
    <xf numFmtId="0" fontId="0" fillId="0" borderId="14" xfId="0" applyFont="1" applyFill="1" applyBorder="1" applyAlignment="1">
      <alignment vertical="center" wrapText="1"/>
    </xf>
    <xf numFmtId="0" fontId="0" fillId="0" borderId="14" xfId="0" applyBorder="1" applyAlignment="1">
      <alignment horizontal="center" vertical="center"/>
    </xf>
    <xf numFmtId="0" fontId="9" fillId="0" borderId="14" xfId="0" applyFont="1" applyFill="1" applyBorder="1" applyAlignment="1">
      <alignment horizontal="center" vertical="center"/>
    </xf>
    <xf numFmtId="0" fontId="23" fillId="0" borderId="0" xfId="0" applyFont="1" applyAlignment="1">
      <alignment horizontal="left" vertical="top"/>
    </xf>
    <xf numFmtId="0" fontId="21" fillId="0" borderId="8" xfId="0" applyFont="1" applyBorder="1" applyAlignment="1">
      <alignment horizontal="center" vertical="top" wrapText="1"/>
    </xf>
    <xf numFmtId="164" fontId="22" fillId="0" borderId="8" xfId="0" applyNumberFormat="1" applyFont="1" applyBorder="1" applyAlignment="1">
      <alignment horizontal="center" vertical="top" shrinkToFit="1"/>
    </xf>
    <xf numFmtId="0" fontId="23" fillId="0" borderId="8" xfId="0" applyFont="1" applyBorder="1" applyAlignment="1">
      <alignment horizontal="center" wrapText="1"/>
    </xf>
    <xf numFmtId="0" fontId="0" fillId="16" borderId="14" xfId="0" applyFont="1" applyFill="1" applyBorder="1" applyAlignment="1">
      <alignment vertical="center" wrapText="1"/>
    </xf>
    <xf numFmtId="0" fontId="0" fillId="16" borderId="0" xfId="0" applyFont="1" applyFill="1"/>
    <xf numFmtId="0" fontId="0" fillId="16" borderId="0" xfId="0" applyFill="1"/>
    <xf numFmtId="0" fontId="27" fillId="23" borderId="1" xfId="0" applyFont="1" applyFill="1" applyBorder="1" applyAlignment="1">
      <alignment horizontal="right"/>
    </xf>
    <xf numFmtId="0" fontId="27" fillId="24" borderId="1" xfId="0" applyFont="1" applyFill="1" applyBorder="1"/>
    <xf numFmtId="0" fontId="16" fillId="0" borderId="14" xfId="0" applyFont="1" applyFill="1" applyBorder="1" applyAlignment="1">
      <alignment horizontal="center"/>
    </xf>
    <xf numFmtId="2" fontId="16" fillId="0" borderId="14" xfId="0" applyNumberFormat="1" applyFont="1" applyFill="1" applyBorder="1" applyAlignment="1">
      <alignment horizontal="right" vertical="center" wrapText="1"/>
    </xf>
    <xf numFmtId="0" fontId="0" fillId="0" borderId="0" xfId="0" applyFill="1"/>
    <xf numFmtId="0" fontId="0" fillId="0" borderId="14" xfId="0" applyFill="1" applyBorder="1" applyAlignment="1">
      <alignment horizontal="center" vertical="center"/>
    </xf>
    <xf numFmtId="0" fontId="0" fillId="0" borderId="14" xfId="0" applyFill="1" applyBorder="1" applyAlignment="1">
      <alignment horizontal="left" vertical="top" wrapText="1"/>
    </xf>
    <xf numFmtId="2" fontId="0" fillId="0" borderId="14" xfId="0" applyNumberFormat="1" applyFill="1" applyBorder="1" applyAlignment="1">
      <alignment horizontal="right" vertical="center"/>
    </xf>
    <xf numFmtId="0" fontId="0" fillId="0" borderId="14" xfId="0" applyFill="1" applyBorder="1" applyAlignment="1">
      <alignment horizontal="left" vertical="center" wrapText="1"/>
    </xf>
    <xf numFmtId="0" fontId="28" fillId="20" borderId="0" xfId="0" applyFont="1" applyFill="1" applyBorder="1" applyAlignment="1">
      <alignment horizontal="center"/>
    </xf>
    <xf numFmtId="0" fontId="28" fillId="20" borderId="0" xfId="0" applyFont="1" applyFill="1" applyBorder="1" applyAlignment="1">
      <alignment wrapText="1"/>
    </xf>
    <xf numFmtId="0" fontId="0" fillId="20" borderId="0" xfId="0" applyFont="1" applyFill="1" applyBorder="1" applyAlignment="1">
      <alignment horizontal="center" wrapText="1"/>
    </xf>
    <xf numFmtId="0" fontId="23" fillId="0" borderId="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0" xfId="0" applyFont="1" applyAlignment="1">
      <alignment horizontal="center" vertical="top"/>
    </xf>
    <xf numFmtId="0" fontId="21" fillId="0" borderId="21" xfId="0" applyFont="1" applyBorder="1" applyAlignment="1">
      <alignment horizontal="center" vertical="top" wrapText="1"/>
    </xf>
    <xf numFmtId="0" fontId="21" fillId="0" borderId="22" xfId="0" applyFont="1" applyBorder="1" applyAlignment="1">
      <alignment horizontal="center" vertical="top" wrapText="1"/>
    </xf>
    <xf numFmtId="0" fontId="21" fillId="0" borderId="6" xfId="0" applyFont="1" applyBorder="1" applyAlignment="1">
      <alignment horizontal="center" vertical="top" wrapText="1"/>
    </xf>
    <xf numFmtId="0" fontId="21" fillId="0" borderId="13" xfId="0" applyFont="1" applyBorder="1" applyAlignment="1">
      <alignment horizontal="center" vertical="top" wrapText="1"/>
    </xf>
    <xf numFmtId="0" fontId="21" fillId="0" borderId="20" xfId="0" applyFont="1" applyBorder="1" applyAlignment="1">
      <alignment horizontal="center" vertical="top" wrapText="1"/>
    </xf>
    <xf numFmtId="0" fontId="24" fillId="0" borderId="6" xfId="0" applyFont="1" applyBorder="1" applyAlignment="1">
      <alignment horizontal="center" vertical="top" wrapText="1"/>
    </xf>
    <xf numFmtId="0" fontId="24" fillId="0" borderId="13" xfId="0" applyFont="1" applyBorder="1" applyAlignment="1">
      <alignment horizontal="center" vertical="top" wrapText="1"/>
    </xf>
    <xf numFmtId="0" fontId="24" fillId="0" borderId="20" xfId="0" applyFont="1" applyBorder="1" applyAlignment="1">
      <alignment horizontal="center" vertical="top" wrapText="1"/>
    </xf>
    <xf numFmtId="0" fontId="7" fillId="0" borderId="1" xfId="0" applyFont="1" applyBorder="1" applyAlignment="1">
      <alignment horizontal="left" vertical="center"/>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xf>
    <xf numFmtId="0" fontId="6" fillId="14" borderId="1" xfId="0" applyFont="1" applyFill="1" applyBorder="1" applyAlignment="1">
      <alignment horizontal="left" vertical="top" wrapText="1"/>
    </xf>
    <xf numFmtId="0" fontId="11" fillId="0" borderId="0" xfId="0" applyFont="1" applyAlignment="1">
      <alignment horizontal="center"/>
    </xf>
  </cellXfs>
  <cellStyles count="6">
    <cellStyle name="L0" xfId="1" xr:uid="{553EE941-A8F0-41C0-9D73-BF30D203D52B}"/>
    <cellStyle name="L1" xfId="2" xr:uid="{F6EEE21D-F9ED-4471-8704-FF8CC050DE7E}"/>
    <cellStyle name="L2" xfId="3" xr:uid="{7ADF2CE5-4D58-4AB8-955E-337CDAC95A76}"/>
    <cellStyle name="L3" xfId="4" xr:uid="{57973A10-B67F-48CF-8729-1E52978104FC}"/>
    <cellStyle name="L4" xfId="5" xr:uid="{7890DBAE-7B2B-4A68-B369-DB239550CBC3}"/>
    <cellStyle name="Normal" xfId="0" builtinId="0"/>
  </cellStyles>
  <dxfs count="64">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19"/>
      <rgbColor rgb="009999FF"/>
      <rgbColor rgb="00993366"/>
      <rgbColor rgb="00FFFFCC"/>
      <rgbColor rgb="00CCFFFF"/>
      <rgbColor rgb="00660066"/>
      <rgbColor rgb="00FF9966"/>
      <rgbColor rgb="000066CC"/>
      <rgbColor rgb="00CCCCCC"/>
      <rgbColor rgb="00000080"/>
      <rgbColor rgb="00FF00FF"/>
      <rgbColor rgb="00FFFF00"/>
      <rgbColor rgb="0000FFFF"/>
      <rgbColor rgb="00800080"/>
      <rgbColor rgb="00800000"/>
      <rgbColor rgb="00008080"/>
      <rgbColor rgb="000000FF"/>
      <rgbColor rgb="0000CCFF"/>
      <rgbColor rgb="00E6E6E6"/>
      <rgbColor rgb="00CCFFCC"/>
      <rgbColor rgb="00FFFF99"/>
      <rgbColor rgb="0099CCFF"/>
      <rgbColor rgb="00FF99CC"/>
      <rgbColor rgb="00CC99FF"/>
      <rgbColor rgb="00FFCC99"/>
      <rgbColor rgb="003366FF"/>
      <rgbColor rgb="0033CCCC"/>
      <rgbColor rgb="0099CC00"/>
      <rgbColor rgb="00FFCC00"/>
      <rgbColor rgb="00FF950E"/>
      <rgbColor rgb="00FF6600"/>
      <rgbColor rgb="00666699"/>
      <rgbColor rgb="00B3B3B3"/>
      <rgbColor rgb="00004586"/>
      <rgbColor rgb="00339966"/>
      <rgbColor rgb="00003300"/>
      <rgbColor rgb="00333300"/>
      <rgbColor rgb="00993300"/>
      <rgbColor rgb="00993366"/>
      <rgbColor rgb="00333399"/>
      <rgbColor rgb="00333333"/>
    </indexedColors>
    <mruColors>
      <color rgb="FFCCFFCC"/>
      <color rgb="FF9014BC"/>
      <color rgb="FF91C6D5"/>
      <color rgb="FF375623"/>
      <color rgb="FF808000"/>
      <color rgb="FFAAD1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929636273549263"/>
          <c:y val="0.19098732782535657"/>
          <c:w val="0.3214386594336246"/>
          <c:h val="0.62070881543240886"/>
        </c:manualLayout>
      </c:layout>
      <c:radarChart>
        <c:radarStyle val="marker"/>
        <c:varyColors val="0"/>
        <c:ser>
          <c:idx val="0"/>
          <c:order val="0"/>
          <c:tx>
            <c:strRef>
              <c:f>Resumen!$E$3</c:f>
              <c:strCache>
                <c:ptCount val="1"/>
                <c:pt idx="0">
                  <c:v>% de Efectividad</c:v>
                </c:pt>
              </c:strCache>
            </c:strRef>
          </c:tx>
          <c:spPr>
            <a:ln w="38100">
              <a:solidFill>
                <a:srgbClr val="004586"/>
              </a:solidFill>
              <a:prstDash val="solid"/>
            </a:ln>
          </c:spPr>
          <c:marker>
            <c:symbol val="none"/>
          </c:marker>
          <c:cat>
            <c:strRef>
              <c:f>Resumen!$B$4:$D$7</c:f>
              <c:strCache>
                <c:ptCount val="4"/>
                <c:pt idx="0">
                  <c:v>1.- . CONSIDERACIONES PARA EFECTUAR AUDITORIA REMOTA</c:v>
                </c:pt>
                <c:pt idx="1">
                  <c:v>2.- Elaboración del programa de auditorías y del plan para una auditoría</c:v>
                </c:pt>
                <c:pt idx="2">
                  <c:v>3.- Realización de actividades de la auditoría remota</c:v>
                </c:pt>
                <c:pt idx="3">
                  <c:v>4.- Plan de Acción para el cierre de las no conformidades</c:v>
                </c:pt>
              </c:strCache>
            </c:strRef>
          </c:cat>
          <c:val>
            <c:numRef>
              <c:f>Resumen!$E$4:$E$7</c:f>
              <c:numCache>
                <c:formatCode>0%</c:formatCode>
                <c:ptCount val="4"/>
                <c:pt idx="0">
                  <c:v>0.79444444444444451</c:v>
                </c:pt>
                <c:pt idx="1">
                  <c:v>0.86355442176870745</c:v>
                </c:pt>
                <c:pt idx="2">
                  <c:v>0.88664965986394562</c:v>
                </c:pt>
                <c:pt idx="3">
                  <c:v>0.84841269841269851</c:v>
                </c:pt>
              </c:numCache>
            </c:numRef>
          </c:val>
          <c:extLst>
            <c:ext xmlns:c16="http://schemas.microsoft.com/office/drawing/2014/chart" uri="{C3380CC4-5D6E-409C-BE32-E72D297353CC}">
              <c16:uniqueId val="{00000000-DE91-4681-870D-E9DB7DEC432A}"/>
            </c:ext>
          </c:extLst>
        </c:ser>
        <c:dLbls>
          <c:showLegendKey val="0"/>
          <c:showVal val="0"/>
          <c:showCatName val="0"/>
          <c:showSerName val="0"/>
          <c:showPercent val="0"/>
          <c:showBubbleSize val="0"/>
        </c:dLbls>
        <c:axId val="1171720096"/>
        <c:axId val="1"/>
      </c:radarChart>
      <c:catAx>
        <c:axId val="1171720096"/>
        <c:scaling>
          <c:orientation val="maxMin"/>
        </c:scaling>
        <c:delete val="0"/>
        <c:axPos val="b"/>
        <c:majorGridlines>
          <c:spPr>
            <a:ln w="3175">
              <a:solidFill>
                <a:srgbClr val="B3B3B3"/>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s-CO"/>
          </a:p>
        </c:txPr>
        <c:crossAx val="1"/>
        <c:crossesAt val="0"/>
        <c:auto val="0"/>
        <c:lblAlgn val="ctr"/>
        <c:lblOffset val="100"/>
        <c:noMultiLvlLbl val="0"/>
      </c:catAx>
      <c:valAx>
        <c:axId val="1"/>
        <c:scaling>
          <c:orientation val="minMax"/>
          <c:min val="0"/>
        </c:scaling>
        <c:delete val="0"/>
        <c:axPos val="l"/>
        <c:majorGridlines>
          <c:spPr>
            <a:ln w="3175">
              <a:solidFill>
                <a:srgbClr val="B3B3B3"/>
              </a:solidFill>
              <a:prstDash val="solid"/>
            </a:ln>
          </c:spPr>
        </c:majorGridlines>
        <c:numFmt formatCode="0%"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171720096"/>
        <c:crosses val="autoZero"/>
        <c:crossBetween val="midCat"/>
      </c:valAx>
      <c:spPr>
        <a:noFill/>
        <a:ln w="3175">
          <a:solidFill>
            <a:srgbClr val="B3B3B3"/>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328278920170103E-2"/>
          <c:y val="4.9063329845136623E-2"/>
          <c:w val="0.82303911590945789"/>
          <c:h val="0.80137464246788548"/>
        </c:manualLayout>
      </c:layout>
      <c:barChart>
        <c:barDir val="col"/>
        <c:grouping val="clustered"/>
        <c:varyColors val="0"/>
        <c:ser>
          <c:idx val="2"/>
          <c:order val="0"/>
          <c:tx>
            <c:strRef>
              <c:f>Resumen!$E$3</c:f>
              <c:strCache>
                <c:ptCount val="1"/>
                <c:pt idx="0">
                  <c:v>% de Efectividad</c:v>
                </c:pt>
              </c:strCache>
            </c:strRef>
          </c:tx>
          <c:spPr>
            <a:solidFill>
              <a:schemeClr val="accent3"/>
            </a:solidFill>
            <a:ln>
              <a:noFill/>
            </a:ln>
            <a:effectLst/>
          </c:spPr>
          <c:invertIfNegative val="0"/>
          <c:cat>
            <c:strRef>
              <c:f>Resumen!$B$4:$B$7</c:f>
              <c:strCache>
                <c:ptCount val="4"/>
                <c:pt idx="0">
                  <c:v>1.- . CONSIDERACIONES PARA EFECTUAR AUDITORIA REMOTA</c:v>
                </c:pt>
                <c:pt idx="1">
                  <c:v>2.- Elaboración del programa de auditorías y del plan para una auditoría</c:v>
                </c:pt>
                <c:pt idx="2">
                  <c:v>3.- Realización de actividades de la auditoría remota</c:v>
                </c:pt>
                <c:pt idx="3">
                  <c:v>4.- Plan de Acción para el cierre de las no conformidades</c:v>
                </c:pt>
              </c:strCache>
            </c:strRef>
          </c:cat>
          <c:val>
            <c:numRef>
              <c:f>Resumen!$E$4:$E$7</c:f>
              <c:numCache>
                <c:formatCode>0%</c:formatCode>
                <c:ptCount val="4"/>
                <c:pt idx="0">
                  <c:v>0.79444444444444451</c:v>
                </c:pt>
                <c:pt idx="1">
                  <c:v>0.86355442176870745</c:v>
                </c:pt>
                <c:pt idx="2">
                  <c:v>0.88664965986394562</c:v>
                </c:pt>
                <c:pt idx="3">
                  <c:v>0.84841269841269851</c:v>
                </c:pt>
              </c:numCache>
            </c:numRef>
          </c:val>
          <c:extLst>
            <c:ext xmlns:c16="http://schemas.microsoft.com/office/drawing/2014/chart" uri="{C3380CC4-5D6E-409C-BE32-E72D297353CC}">
              <c16:uniqueId val="{00000002-BAC1-43E4-B51B-87D866CE1111}"/>
            </c:ext>
          </c:extLst>
        </c:ser>
        <c:ser>
          <c:idx val="3"/>
          <c:order val="1"/>
          <c:tx>
            <c:strRef>
              <c:f>Resumen!$F$3</c:f>
              <c:strCache>
                <c:ptCount val="1"/>
                <c:pt idx="0">
                  <c:v># NC Mayores</c:v>
                </c:pt>
              </c:strCache>
            </c:strRef>
          </c:tx>
          <c:spPr>
            <a:solidFill>
              <a:schemeClr val="accent4"/>
            </a:solidFill>
            <a:ln>
              <a:noFill/>
            </a:ln>
            <a:effectLst/>
          </c:spPr>
          <c:invertIfNegative val="0"/>
          <c:cat>
            <c:strRef>
              <c:f>Resumen!$B$4:$B$7</c:f>
              <c:strCache>
                <c:ptCount val="4"/>
                <c:pt idx="0">
                  <c:v>1.- . CONSIDERACIONES PARA EFECTUAR AUDITORIA REMOTA</c:v>
                </c:pt>
                <c:pt idx="1">
                  <c:v>2.- Elaboración del programa de auditorías y del plan para una auditoría</c:v>
                </c:pt>
                <c:pt idx="2">
                  <c:v>3.- Realización de actividades de la auditoría remota</c:v>
                </c:pt>
                <c:pt idx="3">
                  <c:v>4.- Plan de Acción para el cierre de las no conformidades</c:v>
                </c:pt>
              </c:strCache>
            </c:strRef>
          </c:cat>
          <c:val>
            <c:numRef>
              <c:f>Resumen!$F$4:$F$7</c:f>
              <c:numCache>
                <c:formatCode>General</c:formatCode>
                <c:ptCount val="4"/>
                <c:pt idx="0">
                  <c:v>1</c:v>
                </c:pt>
                <c:pt idx="1">
                  <c:v>0</c:v>
                </c:pt>
                <c:pt idx="2">
                  <c:v>1</c:v>
                </c:pt>
                <c:pt idx="3">
                  <c:v>0</c:v>
                </c:pt>
              </c:numCache>
            </c:numRef>
          </c:val>
          <c:extLst>
            <c:ext xmlns:c16="http://schemas.microsoft.com/office/drawing/2014/chart" uri="{C3380CC4-5D6E-409C-BE32-E72D297353CC}">
              <c16:uniqueId val="{00000003-BAC1-43E4-B51B-87D866CE1111}"/>
            </c:ext>
          </c:extLst>
        </c:ser>
        <c:ser>
          <c:idx val="4"/>
          <c:order val="2"/>
          <c:tx>
            <c:strRef>
              <c:f>Resumen!$G$3</c:f>
              <c:strCache>
                <c:ptCount val="1"/>
                <c:pt idx="0">
                  <c:v># NC Menores</c:v>
                </c:pt>
              </c:strCache>
            </c:strRef>
          </c:tx>
          <c:spPr>
            <a:solidFill>
              <a:schemeClr val="accent5"/>
            </a:solidFill>
            <a:ln>
              <a:noFill/>
            </a:ln>
            <a:effectLst/>
          </c:spPr>
          <c:invertIfNegative val="0"/>
          <c:cat>
            <c:strRef>
              <c:f>Resumen!$B$4:$B$7</c:f>
              <c:strCache>
                <c:ptCount val="4"/>
                <c:pt idx="0">
                  <c:v>1.- . CONSIDERACIONES PARA EFECTUAR AUDITORIA REMOTA</c:v>
                </c:pt>
                <c:pt idx="1">
                  <c:v>2.- Elaboración del programa de auditorías y del plan para una auditoría</c:v>
                </c:pt>
                <c:pt idx="2">
                  <c:v>3.- Realización de actividades de la auditoría remota</c:v>
                </c:pt>
                <c:pt idx="3">
                  <c:v>4.- Plan de Acción para el cierre de las no conformidades</c:v>
                </c:pt>
              </c:strCache>
            </c:strRef>
          </c:cat>
          <c:val>
            <c:numRef>
              <c:f>Resumen!$G$4:$G$7</c:f>
              <c:numCache>
                <c:formatCode>General</c:formatCode>
                <c:ptCount val="4"/>
                <c:pt idx="0">
                  <c:v>13</c:v>
                </c:pt>
                <c:pt idx="1">
                  <c:v>6</c:v>
                </c:pt>
                <c:pt idx="2">
                  <c:v>15</c:v>
                </c:pt>
                <c:pt idx="3">
                  <c:v>0</c:v>
                </c:pt>
              </c:numCache>
            </c:numRef>
          </c:val>
          <c:extLst>
            <c:ext xmlns:c16="http://schemas.microsoft.com/office/drawing/2014/chart" uri="{C3380CC4-5D6E-409C-BE32-E72D297353CC}">
              <c16:uniqueId val="{00000004-BAC1-43E4-B51B-87D866CE1111}"/>
            </c:ext>
          </c:extLst>
        </c:ser>
        <c:ser>
          <c:idx val="5"/>
          <c:order val="3"/>
          <c:tx>
            <c:strRef>
              <c:f>Resumen!$H$3</c:f>
              <c:strCache>
                <c:ptCount val="1"/>
                <c:pt idx="0">
                  <c:v>Control OK</c:v>
                </c:pt>
              </c:strCache>
            </c:strRef>
          </c:tx>
          <c:spPr>
            <a:solidFill>
              <a:schemeClr val="accent6"/>
            </a:solidFill>
            <a:ln>
              <a:noFill/>
            </a:ln>
            <a:effectLst/>
          </c:spPr>
          <c:invertIfNegative val="0"/>
          <c:cat>
            <c:strRef>
              <c:f>Resumen!$B$4:$B$7</c:f>
              <c:strCache>
                <c:ptCount val="4"/>
                <c:pt idx="0">
                  <c:v>1.- . CONSIDERACIONES PARA EFECTUAR AUDITORIA REMOTA</c:v>
                </c:pt>
                <c:pt idx="1">
                  <c:v>2.- Elaboración del programa de auditorías y del plan para una auditoría</c:v>
                </c:pt>
                <c:pt idx="2">
                  <c:v>3.- Realización de actividades de la auditoría remota</c:v>
                </c:pt>
                <c:pt idx="3">
                  <c:v>4.- Plan de Acción para el cierre de las no conformidades</c:v>
                </c:pt>
              </c:strCache>
            </c:strRef>
          </c:cat>
          <c:val>
            <c:numRef>
              <c:f>Resumen!$H$4:$H$7</c:f>
              <c:numCache>
                <c:formatCode>General</c:formatCode>
                <c:ptCount val="4"/>
                <c:pt idx="0">
                  <c:v>16</c:v>
                </c:pt>
                <c:pt idx="1">
                  <c:v>3</c:v>
                </c:pt>
                <c:pt idx="2">
                  <c:v>20</c:v>
                </c:pt>
                <c:pt idx="3">
                  <c:v>1</c:v>
                </c:pt>
              </c:numCache>
            </c:numRef>
          </c:val>
          <c:extLst>
            <c:ext xmlns:c16="http://schemas.microsoft.com/office/drawing/2014/chart" uri="{C3380CC4-5D6E-409C-BE32-E72D297353CC}">
              <c16:uniqueId val="{00000005-BAC1-43E4-B51B-87D866CE1111}"/>
            </c:ext>
          </c:extLst>
        </c:ser>
        <c:dLbls>
          <c:showLegendKey val="0"/>
          <c:showVal val="0"/>
          <c:showCatName val="0"/>
          <c:showSerName val="0"/>
          <c:showPercent val="0"/>
          <c:showBubbleSize val="0"/>
        </c:dLbls>
        <c:gapWidth val="219"/>
        <c:overlap val="-27"/>
        <c:axId val="515732464"/>
        <c:axId val="515733424"/>
      </c:barChart>
      <c:catAx>
        <c:axId val="51573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515733424"/>
        <c:crosses val="autoZero"/>
        <c:auto val="1"/>
        <c:lblAlgn val="ctr"/>
        <c:lblOffset val="100"/>
        <c:noMultiLvlLbl val="0"/>
      </c:catAx>
      <c:valAx>
        <c:axId val="5157334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57324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9</xdr:col>
      <xdr:colOff>438151</xdr:colOff>
      <xdr:row>1</xdr:row>
      <xdr:rowOff>70757</xdr:rowOff>
    </xdr:from>
    <xdr:to>
      <xdr:col>21</xdr:col>
      <xdr:colOff>663223</xdr:colOff>
      <xdr:row>16</xdr:row>
      <xdr:rowOff>197556</xdr:rowOff>
    </xdr:to>
    <xdr:graphicFrame macro="">
      <xdr:nvGraphicFramePr>
        <xdr:cNvPr id="1149" name="Gráfico 1">
          <a:extLst>
            <a:ext uri="{FF2B5EF4-FFF2-40B4-BE49-F238E27FC236}">
              <a16:creationId xmlns:a16="http://schemas.microsoft.com/office/drawing/2014/main" id="{3DA82FD2-A735-B3BD-50E9-6D8EF513C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427477</xdr:colOff>
      <xdr:row>16</xdr:row>
      <xdr:rowOff>204627</xdr:rowOff>
    </xdr:from>
    <xdr:to>
      <xdr:col>22</xdr:col>
      <xdr:colOff>550333</xdr:colOff>
      <xdr:row>49</xdr:row>
      <xdr:rowOff>0</xdr:rowOff>
    </xdr:to>
    <xdr:graphicFrame macro="">
      <xdr:nvGraphicFramePr>
        <xdr:cNvPr id="2" name="Gráfico 1">
          <a:extLst>
            <a:ext uri="{FF2B5EF4-FFF2-40B4-BE49-F238E27FC236}">
              <a16:creationId xmlns:a16="http://schemas.microsoft.com/office/drawing/2014/main" id="{70B2A6D1-000B-D8C5-3D41-62BEB037CA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4D666-A11F-45EB-A27D-E67BA13FC05F}">
  <dimension ref="A1:F15"/>
  <sheetViews>
    <sheetView workbookViewId="0">
      <selection activeCell="E23" sqref="E23"/>
    </sheetView>
  </sheetViews>
  <sheetFormatPr baseColWidth="10" defaultRowHeight="13.2" x14ac:dyDescent="0.25"/>
  <cols>
    <col min="6" max="6" width="24.33203125" customWidth="1"/>
  </cols>
  <sheetData>
    <row r="1" spans="1:6" x14ac:dyDescent="0.25">
      <c r="A1" s="125" t="s">
        <v>461</v>
      </c>
      <c r="B1" s="127" t="s">
        <v>462</v>
      </c>
      <c r="C1" s="128"/>
      <c r="D1" s="129"/>
      <c r="E1" s="103" t="s">
        <v>463</v>
      </c>
      <c r="F1" s="103" t="s">
        <v>464</v>
      </c>
    </row>
    <row r="2" spans="1:6" x14ac:dyDescent="0.25">
      <c r="A2" s="126"/>
      <c r="B2" s="127" t="s">
        <v>465</v>
      </c>
      <c r="C2" s="128"/>
      <c r="D2" s="129"/>
      <c r="E2" s="103" t="s">
        <v>466</v>
      </c>
      <c r="F2" s="104">
        <v>1</v>
      </c>
    </row>
    <row r="3" spans="1:6" x14ac:dyDescent="0.25">
      <c r="A3" s="103" t="s">
        <v>467</v>
      </c>
      <c r="B3" s="121"/>
      <c r="C3" s="122"/>
      <c r="D3" s="122"/>
      <c r="E3" s="122"/>
      <c r="F3" s="123"/>
    </row>
    <row r="4" spans="1:6" x14ac:dyDescent="0.25">
      <c r="A4" s="103" t="s">
        <v>468</v>
      </c>
      <c r="B4" s="105"/>
      <c r="C4" s="103" t="s">
        <v>469</v>
      </c>
      <c r="D4" s="105"/>
      <c r="E4" s="103" t="s">
        <v>470</v>
      </c>
      <c r="F4" s="105"/>
    </row>
    <row r="5" spans="1:6" x14ac:dyDescent="0.25">
      <c r="A5" s="103" t="s">
        <v>471</v>
      </c>
      <c r="B5" s="105"/>
      <c r="C5" s="103" t="s">
        <v>471</v>
      </c>
      <c r="D5" s="105"/>
      <c r="E5" s="103" t="s">
        <v>471</v>
      </c>
      <c r="F5" s="105"/>
    </row>
    <row r="6" spans="1:6" x14ac:dyDescent="0.25">
      <c r="A6" s="103" t="s">
        <v>472</v>
      </c>
      <c r="B6" s="130" t="s">
        <v>473</v>
      </c>
      <c r="C6" s="131"/>
      <c r="D6" s="131"/>
      <c r="E6" s="131"/>
      <c r="F6" s="132"/>
    </row>
    <row r="7" spans="1:6" x14ac:dyDescent="0.25">
      <c r="A7" s="103" t="s">
        <v>474</v>
      </c>
      <c r="B7" s="130" t="s">
        <v>475</v>
      </c>
      <c r="C7" s="131"/>
      <c r="D7" s="131"/>
      <c r="E7" s="131"/>
      <c r="F7" s="132"/>
    </row>
    <row r="8" spans="1:6" ht="22.8" x14ac:dyDescent="0.25">
      <c r="A8" s="103" t="s">
        <v>476</v>
      </c>
      <c r="B8" s="121"/>
      <c r="C8" s="122"/>
      <c r="D8" s="122"/>
      <c r="E8" s="122"/>
      <c r="F8" s="123"/>
    </row>
    <row r="9" spans="1:6" x14ac:dyDescent="0.25">
      <c r="A9" s="102"/>
      <c r="B9" s="102"/>
      <c r="C9" s="102"/>
      <c r="D9" s="102"/>
      <c r="E9" s="102"/>
      <c r="F9" s="102"/>
    </row>
    <row r="10" spans="1:6" x14ac:dyDescent="0.25">
      <c r="A10" s="102"/>
      <c r="B10" s="102"/>
      <c r="C10" s="102"/>
      <c r="D10" s="102"/>
      <c r="E10" s="102"/>
      <c r="F10" s="102"/>
    </row>
    <row r="11" spans="1:6" x14ac:dyDescent="0.25">
      <c r="A11" s="102"/>
      <c r="B11" s="102"/>
      <c r="C11" s="102"/>
      <c r="D11" s="102"/>
      <c r="E11" s="102"/>
      <c r="F11" s="102"/>
    </row>
    <row r="12" spans="1:6" x14ac:dyDescent="0.25">
      <c r="A12" s="102"/>
      <c r="B12" s="102"/>
      <c r="C12" s="102"/>
      <c r="D12" s="102"/>
      <c r="E12" s="102"/>
      <c r="F12" s="102"/>
    </row>
    <row r="13" spans="1:6" x14ac:dyDescent="0.25">
      <c r="A13" s="124" t="s">
        <v>478</v>
      </c>
      <c r="B13" s="124"/>
      <c r="C13" s="124"/>
      <c r="D13" s="124"/>
      <c r="E13" s="124"/>
      <c r="F13" s="124"/>
    </row>
    <row r="14" spans="1:6" x14ac:dyDescent="0.25">
      <c r="A14" s="124"/>
      <c r="B14" s="124"/>
      <c r="C14" s="124"/>
      <c r="D14" s="124"/>
      <c r="E14" s="124"/>
      <c r="F14" s="124"/>
    </row>
    <row r="15" spans="1:6" x14ac:dyDescent="0.25">
      <c r="A15" s="124" t="s">
        <v>477</v>
      </c>
      <c r="B15" s="124"/>
      <c r="C15" s="124"/>
      <c r="D15" s="124"/>
      <c r="E15" s="124"/>
      <c r="F15" s="124"/>
    </row>
  </sheetData>
  <mergeCells count="10">
    <mergeCell ref="B8:F8"/>
    <mergeCell ref="A13:F13"/>
    <mergeCell ref="A14:F14"/>
    <mergeCell ref="A15:F15"/>
    <mergeCell ref="A1:A2"/>
    <mergeCell ref="B1:D1"/>
    <mergeCell ref="B2:D2"/>
    <mergeCell ref="B3:F3"/>
    <mergeCell ref="B6:F6"/>
    <mergeCell ref="B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0D49E-D08D-4873-BEDF-AFD6D18D82FD}">
  <dimension ref="B1:I21"/>
  <sheetViews>
    <sheetView showGridLines="0" topLeftCell="A3" zoomScale="81" zoomScaleNormal="30" workbookViewId="0">
      <selection activeCell="F9" sqref="F9"/>
    </sheetView>
  </sheetViews>
  <sheetFormatPr baseColWidth="10" defaultRowHeight="13.2" x14ac:dyDescent="0.25"/>
  <cols>
    <col min="1" max="1" width="3.6640625" customWidth="1"/>
  </cols>
  <sheetData>
    <row r="1" spans="2:9" ht="24.6" x14ac:dyDescent="0.4">
      <c r="B1" s="1" t="s">
        <v>0</v>
      </c>
    </row>
    <row r="3" spans="2:9" ht="26.4" x14ac:dyDescent="0.25">
      <c r="B3" s="136" t="s">
        <v>1</v>
      </c>
      <c r="C3" s="136"/>
      <c r="D3" s="136"/>
      <c r="E3" s="2" t="s">
        <v>2</v>
      </c>
      <c r="F3" s="2" t="s">
        <v>3</v>
      </c>
      <c r="G3" s="2" t="s">
        <v>4</v>
      </c>
      <c r="H3" s="2" t="s">
        <v>5</v>
      </c>
    </row>
    <row r="4" spans="2:9" ht="12.9" customHeight="1" x14ac:dyDescent="0.25">
      <c r="B4" s="137" t="s">
        <v>479</v>
      </c>
      <c r="C4" s="137"/>
      <c r="D4" s="137"/>
      <c r="E4" s="3">
        <f>Seccion_4!$E$2</f>
        <v>0.79444444444444451</v>
      </c>
      <c r="F4" s="4">
        <f>Seccion_6!$H$9</f>
        <v>1</v>
      </c>
      <c r="G4" s="4">
        <f>Seccion_6!$H$10</f>
        <v>13</v>
      </c>
      <c r="H4" s="4">
        <f>Seccion_6!$H$11</f>
        <v>16</v>
      </c>
    </row>
    <row r="5" spans="2:9" ht="12.9" customHeight="1" x14ac:dyDescent="0.25">
      <c r="B5" s="137" t="s">
        <v>480</v>
      </c>
      <c r="C5" s="137"/>
      <c r="D5" s="137"/>
      <c r="E5" s="3">
        <f>Seccion_5!$E$2</f>
        <v>0.86355442176870745</v>
      </c>
      <c r="F5" s="4">
        <f>Seccion_4!$H$10</f>
        <v>0</v>
      </c>
      <c r="G5" s="4">
        <f>Seccion_4!$H$11</f>
        <v>6</v>
      </c>
      <c r="H5" s="4">
        <f>Seccion_4!$H$12</f>
        <v>3</v>
      </c>
    </row>
    <row r="6" spans="2:9" ht="15" customHeight="1" x14ac:dyDescent="0.25">
      <c r="B6" s="137" t="s">
        <v>481</v>
      </c>
      <c r="C6" s="137"/>
      <c r="D6" s="137"/>
      <c r="E6" s="3">
        <f>Seccion_6!$E$2</f>
        <v>0.88664965986394562</v>
      </c>
      <c r="F6" s="4">
        <f>Seccion_5!$H$10</f>
        <v>1</v>
      </c>
      <c r="G6" s="4">
        <f>Seccion_5!$H$11</f>
        <v>15</v>
      </c>
      <c r="H6" s="4">
        <f>Seccion_5!$H$12</f>
        <v>20</v>
      </c>
    </row>
    <row r="7" spans="2:9" ht="30.6" customHeight="1" x14ac:dyDescent="0.25">
      <c r="B7" s="137" t="s">
        <v>482</v>
      </c>
      <c r="C7" s="137"/>
      <c r="D7" s="137"/>
      <c r="E7" s="3">
        <f>Seccion_7!$E$2</f>
        <v>0.84841269841269851</v>
      </c>
      <c r="F7" s="4">
        <f>Seccion_7!$H$9</f>
        <v>0</v>
      </c>
      <c r="G7" s="4">
        <f>Seccion_7!$H$10</f>
        <v>0</v>
      </c>
      <c r="H7" s="4">
        <f>Seccion_7!$H$11</f>
        <v>1</v>
      </c>
    </row>
    <row r="8" spans="2:9" ht="30.6" customHeight="1" x14ac:dyDescent="0.25">
      <c r="B8" s="61"/>
      <c r="C8" s="61"/>
      <c r="D8" s="61"/>
      <c r="E8" s="59"/>
      <c r="F8" s="60"/>
      <c r="G8" s="60"/>
      <c r="H8" s="60"/>
    </row>
    <row r="9" spans="2:9" ht="30.6" customHeight="1" x14ac:dyDescent="0.25">
      <c r="B9" s="61"/>
      <c r="C9" s="61"/>
      <c r="D9" s="61"/>
      <c r="E9" s="59"/>
      <c r="F9" s="60"/>
      <c r="G9" s="60"/>
      <c r="H9" s="60"/>
    </row>
    <row r="10" spans="2:9" ht="30.6" customHeight="1" x14ac:dyDescent="0.25">
      <c r="B10" s="61"/>
      <c r="C10" s="61"/>
      <c r="D10" s="61"/>
      <c r="E10" s="59"/>
      <c r="F10" s="60"/>
      <c r="G10" s="60"/>
      <c r="H10" s="60"/>
    </row>
    <row r="12" spans="2:9" x14ac:dyDescent="0.25">
      <c r="B12" s="5" t="s">
        <v>6</v>
      </c>
    </row>
    <row r="14" spans="2:9" x14ac:dyDescent="0.25">
      <c r="B14" s="6" t="s">
        <v>7</v>
      </c>
      <c r="C14" s="6" t="s">
        <v>8</v>
      </c>
      <c r="D14" s="135" t="s">
        <v>9</v>
      </c>
      <c r="E14" s="135"/>
      <c r="F14" s="135" t="s">
        <v>10</v>
      </c>
      <c r="G14" s="135"/>
      <c r="H14" s="135"/>
      <c r="I14" s="6" t="s">
        <v>11</v>
      </c>
    </row>
    <row r="15" spans="2:9" ht="22.35" customHeight="1" x14ac:dyDescent="0.25">
      <c r="B15" s="7" t="s">
        <v>12</v>
      </c>
      <c r="C15" s="8">
        <v>0</v>
      </c>
      <c r="D15" s="133" t="s">
        <v>13</v>
      </c>
      <c r="E15" s="133"/>
      <c r="F15" s="134" t="s">
        <v>14</v>
      </c>
      <c r="G15" s="134"/>
      <c r="H15" s="134"/>
      <c r="I15" s="9">
        <f>Seccion_6!$H$2+Seccion_4!$H$2+Seccion_5!$H$2</f>
        <v>0</v>
      </c>
    </row>
    <row r="16" spans="2:9" ht="32.85" customHeight="1" x14ac:dyDescent="0.25">
      <c r="B16" s="10" t="s">
        <v>15</v>
      </c>
      <c r="C16" s="8">
        <v>0.1</v>
      </c>
      <c r="D16" s="133" t="s">
        <v>16</v>
      </c>
      <c r="E16" s="133"/>
      <c r="F16" s="134" t="s">
        <v>17</v>
      </c>
      <c r="G16" s="134"/>
      <c r="H16" s="134"/>
      <c r="I16" s="9">
        <f>Seccion_6!$H$3+Seccion_4!$H$3+Seccion_5!$H$3</f>
        <v>2</v>
      </c>
    </row>
    <row r="17" spans="2:9" ht="32.85" customHeight="1" x14ac:dyDescent="0.25">
      <c r="B17" s="11" t="s">
        <v>18</v>
      </c>
      <c r="C17" s="8">
        <v>0.5</v>
      </c>
      <c r="D17" s="133" t="s">
        <v>19</v>
      </c>
      <c r="E17" s="133"/>
      <c r="F17" s="134" t="s">
        <v>20</v>
      </c>
      <c r="G17" s="134"/>
      <c r="H17" s="134"/>
      <c r="I17" s="9">
        <f>Seccion_6!$H$4+Seccion_4!$H$4+Seccion_5!$H$4</f>
        <v>12</v>
      </c>
    </row>
    <row r="18" spans="2:9" ht="32.85" customHeight="1" x14ac:dyDescent="0.25">
      <c r="B18" s="10" t="s">
        <v>21</v>
      </c>
      <c r="C18" s="8">
        <v>0.9</v>
      </c>
      <c r="D18" s="133" t="s">
        <v>22</v>
      </c>
      <c r="E18" s="133"/>
      <c r="F18" s="134" t="s">
        <v>23</v>
      </c>
      <c r="G18" s="134"/>
      <c r="H18" s="134"/>
      <c r="I18" s="9">
        <f>Seccion_6!$H$5+Seccion_4!$H$5+Seccion_5!$H$5</f>
        <v>22</v>
      </c>
    </row>
    <row r="19" spans="2:9" ht="43.35" customHeight="1" x14ac:dyDescent="0.25">
      <c r="B19" s="10" t="s">
        <v>24</v>
      </c>
      <c r="C19" s="8">
        <v>0.95</v>
      </c>
      <c r="D19" s="133" t="s">
        <v>25</v>
      </c>
      <c r="E19" s="133"/>
      <c r="F19" s="134" t="s">
        <v>26</v>
      </c>
      <c r="G19" s="134"/>
      <c r="H19" s="134"/>
      <c r="I19" s="9">
        <f>Seccion_6!$H$6+Seccion_4!$H$6+Seccion_5!$H$6</f>
        <v>23</v>
      </c>
    </row>
    <row r="20" spans="2:9" ht="43.35" customHeight="1" x14ac:dyDescent="0.25">
      <c r="B20" s="10" t="s">
        <v>27</v>
      </c>
      <c r="C20" s="8">
        <v>1</v>
      </c>
      <c r="D20" s="133" t="s">
        <v>28</v>
      </c>
      <c r="E20" s="133"/>
      <c r="F20" s="134" t="s">
        <v>29</v>
      </c>
      <c r="G20" s="134"/>
      <c r="H20" s="134"/>
      <c r="I20" s="9">
        <f>Seccion_6!$H$7+Seccion_4!$H$7+Seccion_5!$H$7</f>
        <v>16</v>
      </c>
    </row>
    <row r="21" spans="2:9" x14ac:dyDescent="0.25">
      <c r="B21" s="12" t="s">
        <v>30</v>
      </c>
      <c r="C21" s="8" t="s">
        <v>31</v>
      </c>
      <c r="D21" s="133" t="s">
        <v>32</v>
      </c>
      <c r="E21" s="133"/>
      <c r="F21" s="134"/>
      <c r="G21" s="134"/>
      <c r="H21" s="134"/>
      <c r="I21" s="9">
        <f>Seccion_6!$H$2+Seccion_4!$H$2+Seccion_5!$H$2</f>
        <v>0</v>
      </c>
    </row>
  </sheetData>
  <sheetProtection selectLockedCells="1" selectUnlockedCells="1"/>
  <mergeCells count="21">
    <mergeCell ref="B3:D3"/>
    <mergeCell ref="B4:D4"/>
    <mergeCell ref="B6:D6"/>
    <mergeCell ref="B7:D7"/>
    <mergeCell ref="B5:D5"/>
    <mergeCell ref="D14:E14"/>
    <mergeCell ref="F14:H14"/>
    <mergeCell ref="D15:E15"/>
    <mergeCell ref="F15:H15"/>
    <mergeCell ref="D16:E16"/>
    <mergeCell ref="F16:H16"/>
    <mergeCell ref="D20:E20"/>
    <mergeCell ref="F20:H20"/>
    <mergeCell ref="D21:E21"/>
    <mergeCell ref="F21:H21"/>
    <mergeCell ref="D17:E17"/>
    <mergeCell ref="F17:H17"/>
    <mergeCell ref="D18:E18"/>
    <mergeCell ref="F18:H18"/>
    <mergeCell ref="D19:E19"/>
    <mergeCell ref="F19:H19"/>
  </mergeCells>
  <conditionalFormatting sqref="B15:B20">
    <cfRule type="cellIs" dxfId="63" priority="6" stopIfTrue="1" operator="equal">
      <formula>$B$15</formula>
    </cfRule>
    <cfRule type="cellIs" dxfId="62" priority="7" stopIfTrue="1" operator="equal">
      <formula>$B$16</formula>
    </cfRule>
    <cfRule type="cellIs" dxfId="61" priority="8" stopIfTrue="1" operator="equal">
      <formula>$B$17</formula>
    </cfRule>
    <cfRule type="cellIs" dxfId="60" priority="9" stopIfTrue="1" operator="equal">
      <formula>$B$18</formula>
    </cfRule>
    <cfRule type="cellIs" dxfId="59" priority="10" stopIfTrue="1" operator="equal">
      <formula>$B$19</formula>
    </cfRule>
  </conditionalFormatting>
  <conditionalFormatting sqref="B21">
    <cfRule type="cellIs" dxfId="58" priority="1" stopIfTrue="1" operator="equal">
      <formula>$B$22</formula>
    </cfRule>
    <cfRule type="cellIs" dxfId="57" priority="2" stopIfTrue="1" operator="equal">
      <formula>$B$23</formula>
    </cfRule>
    <cfRule type="cellIs" dxfId="56" priority="3" stopIfTrue="1" operator="equal">
      <formula>$B$24</formula>
    </cfRule>
    <cfRule type="cellIs" dxfId="55" priority="4" stopIfTrue="1" operator="equal">
      <formula>$B$25</formula>
    </cfRule>
    <cfRule type="cellIs" dxfId="54" priority="5" stopIfTrue="1" operator="equal">
      <formula>$B$26</formula>
    </cfRule>
  </conditionalFormatting>
  <pageMargins left="0.78749999999999998" right="0.78749999999999998" top="1.0249999999999999" bottom="1.0249999999999999" header="0.78749999999999998" footer="0.78749999999999998"/>
  <pageSetup paperSize="9" orientation="portrait" useFirstPageNumber="1" horizontalDpi="300" verticalDpi="300"/>
  <headerFooter alignWithMargins="0">
    <oddHeader>&amp;C&amp;A</oddHeader>
    <oddFooter>&amp;CPágina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E51E4-B87D-446C-B8E4-67FF89B4C295}">
  <dimension ref="B1:E153"/>
  <sheetViews>
    <sheetView workbookViewId="0">
      <selection activeCell="C5" sqref="C5"/>
    </sheetView>
  </sheetViews>
  <sheetFormatPr baseColWidth="10" defaultColWidth="9.109375" defaultRowHeight="15" customHeight="1" x14ac:dyDescent="0.25"/>
  <cols>
    <col min="1" max="1" width="1.44140625" customWidth="1"/>
    <col min="2" max="2" width="12.44140625" style="13" customWidth="1"/>
    <col min="3" max="3" width="89.109375" style="14" customWidth="1"/>
    <col min="4" max="4" width="30.88671875" style="14" customWidth="1"/>
  </cols>
  <sheetData>
    <row r="1" spans="2:5" s="15" customFormat="1" ht="32.25" customHeight="1" x14ac:dyDescent="0.5">
      <c r="B1" s="138" t="s">
        <v>33</v>
      </c>
      <c r="C1" s="138"/>
      <c r="D1" s="138"/>
      <c r="E1" s="138"/>
    </row>
    <row r="2" spans="2:5" s="16" customFormat="1" ht="48" customHeight="1" x14ac:dyDescent="0.4">
      <c r="B2" s="17" t="s">
        <v>34</v>
      </c>
      <c r="C2" s="18" t="s">
        <v>35</v>
      </c>
      <c r="D2" s="19" t="s">
        <v>36</v>
      </c>
    </row>
    <row r="3" spans="2:5" s="5" customFormat="1" ht="49.5" customHeight="1" x14ac:dyDescent="0.4">
      <c r="B3" s="20">
        <v>4</v>
      </c>
      <c r="C3" s="21" t="s">
        <v>37</v>
      </c>
      <c r="D3" s="22"/>
    </row>
    <row r="4" spans="2:5" s="23" customFormat="1" ht="40.5" customHeight="1" x14ac:dyDescent="0.3">
      <c r="B4" s="24" t="s">
        <v>38</v>
      </c>
      <c r="C4" s="25" t="s">
        <v>39</v>
      </c>
      <c r="D4" s="26"/>
    </row>
    <row r="5" spans="2:5" ht="26.4" x14ac:dyDescent="0.25">
      <c r="B5" s="27" t="s">
        <v>38</v>
      </c>
      <c r="C5" s="28" t="s">
        <v>40</v>
      </c>
      <c r="D5" s="29" t="s">
        <v>41</v>
      </c>
      <c r="E5">
        <f>IF(D5="Totalmente Implementado",1,IF(D5="Parcialmente implementado",0.5,0))</f>
        <v>0</v>
      </c>
    </row>
    <row r="6" spans="2:5" s="23" customFormat="1" ht="40.5" customHeight="1" x14ac:dyDescent="0.3">
      <c r="B6" s="24" t="s">
        <v>42</v>
      </c>
      <c r="C6" s="25" t="s">
        <v>43</v>
      </c>
      <c r="D6" s="26"/>
    </row>
    <row r="7" spans="2:5" s="30" customFormat="1" ht="21.75" customHeight="1" x14ac:dyDescent="0.3">
      <c r="B7" s="31" t="s">
        <v>44</v>
      </c>
      <c r="C7" s="32" t="s">
        <v>45</v>
      </c>
      <c r="D7" s="33"/>
    </row>
    <row r="8" spans="2:5" ht="15" customHeight="1" x14ac:dyDescent="0.25">
      <c r="B8" s="27" t="s">
        <v>46</v>
      </c>
      <c r="C8" s="28" t="s">
        <v>47</v>
      </c>
      <c r="D8" s="29" t="s">
        <v>48</v>
      </c>
      <c r="E8">
        <f t="shared" ref="E8:E17" si="0">IF(D8="Totalmente Implementado",1,IF(D8="Parcialmente implementado",0.5,0))</f>
        <v>0.5</v>
      </c>
    </row>
    <row r="9" spans="2:5" ht="15" customHeight="1" x14ac:dyDescent="0.25">
      <c r="B9" s="27" t="s">
        <v>49</v>
      </c>
      <c r="C9" s="28" t="s">
        <v>50</v>
      </c>
      <c r="D9" s="29" t="s">
        <v>48</v>
      </c>
      <c r="E9">
        <f t="shared" si="0"/>
        <v>0.5</v>
      </c>
    </row>
    <row r="10" spans="2:5" ht="15" customHeight="1" x14ac:dyDescent="0.25">
      <c r="B10" s="27" t="s">
        <v>51</v>
      </c>
      <c r="C10" s="28" t="s">
        <v>52</v>
      </c>
      <c r="D10" s="29" t="s">
        <v>41</v>
      </c>
      <c r="E10">
        <f t="shared" si="0"/>
        <v>0</v>
      </c>
    </row>
    <row r="11" spans="2:5" ht="15" customHeight="1" x14ac:dyDescent="0.25">
      <c r="B11" s="27" t="s">
        <v>53</v>
      </c>
      <c r="C11" s="28" t="s">
        <v>54</v>
      </c>
      <c r="D11" s="29" t="s">
        <v>48</v>
      </c>
      <c r="E11">
        <f t="shared" si="0"/>
        <v>0.5</v>
      </c>
    </row>
    <row r="12" spans="2:5" ht="15" customHeight="1" x14ac:dyDescent="0.25">
      <c r="B12" s="27" t="s">
        <v>55</v>
      </c>
      <c r="C12" s="28" t="s">
        <v>56</v>
      </c>
      <c r="D12" s="29" t="s">
        <v>48</v>
      </c>
      <c r="E12">
        <f t="shared" si="0"/>
        <v>0.5</v>
      </c>
    </row>
    <row r="13" spans="2:5" ht="15" customHeight="1" x14ac:dyDescent="0.25">
      <c r="B13" s="27" t="s">
        <v>57</v>
      </c>
      <c r="C13" s="28" t="s">
        <v>58</v>
      </c>
      <c r="D13" s="29" t="s">
        <v>41</v>
      </c>
      <c r="E13">
        <f t="shared" si="0"/>
        <v>0</v>
      </c>
    </row>
    <row r="14" spans="2:5" ht="15" customHeight="1" x14ac:dyDescent="0.25">
      <c r="B14" s="27" t="s">
        <v>59</v>
      </c>
      <c r="C14" s="28" t="s">
        <v>60</v>
      </c>
      <c r="D14" s="29" t="s">
        <v>41</v>
      </c>
      <c r="E14">
        <f t="shared" si="0"/>
        <v>0</v>
      </c>
    </row>
    <row r="15" spans="2:5" ht="15" customHeight="1" x14ac:dyDescent="0.25">
      <c r="B15" s="27" t="s">
        <v>61</v>
      </c>
      <c r="C15" s="28" t="s">
        <v>62</v>
      </c>
      <c r="D15" s="29" t="s">
        <v>41</v>
      </c>
      <c r="E15">
        <f t="shared" si="0"/>
        <v>0</v>
      </c>
    </row>
    <row r="16" spans="2:5" ht="15" customHeight="1" x14ac:dyDescent="0.25">
      <c r="B16" s="27" t="s">
        <v>63</v>
      </c>
      <c r="C16" s="28" t="s">
        <v>64</v>
      </c>
      <c r="D16" s="29" t="s">
        <v>41</v>
      </c>
      <c r="E16">
        <f t="shared" si="0"/>
        <v>0</v>
      </c>
    </row>
    <row r="17" spans="2:5" ht="15" customHeight="1" x14ac:dyDescent="0.25">
      <c r="B17" s="27" t="s">
        <v>65</v>
      </c>
      <c r="C17" s="28" t="s">
        <v>66</v>
      </c>
      <c r="D17" s="29" t="s">
        <v>48</v>
      </c>
      <c r="E17">
        <f t="shared" si="0"/>
        <v>0.5</v>
      </c>
    </row>
    <row r="18" spans="2:5" s="30" customFormat="1" ht="21.75" customHeight="1" x14ac:dyDescent="0.3">
      <c r="B18" s="31" t="s">
        <v>67</v>
      </c>
      <c r="C18" s="32" t="s">
        <v>68</v>
      </c>
      <c r="D18" s="33"/>
    </row>
    <row r="19" spans="2:5" ht="15" customHeight="1" x14ac:dyDescent="0.25">
      <c r="B19" s="27" t="s">
        <v>69</v>
      </c>
      <c r="C19" s="28" t="s">
        <v>70</v>
      </c>
      <c r="D19" s="29" t="s">
        <v>41</v>
      </c>
      <c r="E19">
        <f t="shared" ref="E19:E26" si="1">IF(D19="Totalmente Implementado",1,IF(D19="Parcialmente implementado",0.5,0))</f>
        <v>0</v>
      </c>
    </row>
    <row r="20" spans="2:5" ht="16.5" customHeight="1" x14ac:dyDescent="0.25">
      <c r="B20" s="27" t="s">
        <v>71</v>
      </c>
      <c r="C20" s="28" t="s">
        <v>72</v>
      </c>
      <c r="D20" s="29" t="s">
        <v>41</v>
      </c>
      <c r="E20">
        <f t="shared" si="1"/>
        <v>0</v>
      </c>
    </row>
    <row r="21" spans="2:5" ht="15" customHeight="1" x14ac:dyDescent="0.25">
      <c r="B21" s="27" t="s">
        <v>73</v>
      </c>
      <c r="C21" s="28" t="s">
        <v>74</v>
      </c>
      <c r="D21" s="29" t="s">
        <v>41</v>
      </c>
      <c r="E21">
        <f t="shared" si="1"/>
        <v>0</v>
      </c>
    </row>
    <row r="22" spans="2:5" ht="39.6" x14ac:dyDescent="0.25">
      <c r="B22" s="27" t="s">
        <v>75</v>
      </c>
      <c r="C22" s="28" t="s">
        <v>76</v>
      </c>
      <c r="D22" s="29" t="s">
        <v>41</v>
      </c>
      <c r="E22">
        <f t="shared" si="1"/>
        <v>0</v>
      </c>
    </row>
    <row r="23" spans="2:5" ht="15" customHeight="1" x14ac:dyDescent="0.25">
      <c r="B23" s="27" t="s">
        <v>77</v>
      </c>
      <c r="C23" s="28" t="s">
        <v>78</v>
      </c>
      <c r="D23" s="29" t="s">
        <v>41</v>
      </c>
      <c r="E23">
        <f t="shared" si="1"/>
        <v>0</v>
      </c>
    </row>
    <row r="24" spans="2:5" ht="15" customHeight="1" x14ac:dyDescent="0.25">
      <c r="B24" s="27" t="s">
        <v>79</v>
      </c>
      <c r="C24" s="28" t="s">
        <v>80</v>
      </c>
      <c r="D24" s="29" t="s">
        <v>41</v>
      </c>
      <c r="E24">
        <f t="shared" si="1"/>
        <v>0</v>
      </c>
    </row>
    <row r="25" spans="2:5" x14ac:dyDescent="0.25">
      <c r="B25" s="27" t="s">
        <v>81</v>
      </c>
      <c r="C25" s="28" t="s">
        <v>82</v>
      </c>
      <c r="D25" s="29" t="s">
        <v>41</v>
      </c>
      <c r="E25">
        <f t="shared" si="1"/>
        <v>0</v>
      </c>
    </row>
    <row r="26" spans="2:5" ht="28.8" x14ac:dyDescent="0.25">
      <c r="B26" s="27" t="s">
        <v>83</v>
      </c>
      <c r="C26" s="28" t="s">
        <v>84</v>
      </c>
      <c r="D26" s="29" t="s">
        <v>41</v>
      </c>
      <c r="E26">
        <f t="shared" si="1"/>
        <v>0</v>
      </c>
    </row>
    <row r="27" spans="2:5" s="30" customFormat="1" ht="21.75" customHeight="1" x14ac:dyDescent="0.3">
      <c r="B27" s="31" t="s">
        <v>85</v>
      </c>
      <c r="C27" s="32" t="s">
        <v>86</v>
      </c>
      <c r="D27" s="33"/>
    </row>
    <row r="28" spans="2:5" ht="15" customHeight="1" x14ac:dyDescent="0.25">
      <c r="B28" s="27" t="s">
        <v>87</v>
      </c>
      <c r="C28" s="28" t="s">
        <v>88</v>
      </c>
      <c r="D28" s="29" t="s">
        <v>41</v>
      </c>
      <c r="E28">
        <f t="shared" ref="E28:E35" si="2">IF(D28="Totalmente Implementado",1,IF(D28="Parcialmente implementado",0.5,0))</f>
        <v>0</v>
      </c>
    </row>
    <row r="29" spans="2:5" ht="15" customHeight="1" x14ac:dyDescent="0.25">
      <c r="B29" s="27" t="s">
        <v>89</v>
      </c>
      <c r="C29" s="28" t="s">
        <v>90</v>
      </c>
      <c r="D29" s="29" t="s">
        <v>41</v>
      </c>
      <c r="E29">
        <f t="shared" si="2"/>
        <v>0</v>
      </c>
    </row>
    <row r="30" spans="2:5" ht="15" customHeight="1" x14ac:dyDescent="0.25">
      <c r="B30" s="27" t="s">
        <v>91</v>
      </c>
      <c r="C30" s="28" t="s">
        <v>92</v>
      </c>
      <c r="D30" s="29" t="s">
        <v>41</v>
      </c>
      <c r="E30">
        <f t="shared" si="2"/>
        <v>0</v>
      </c>
    </row>
    <row r="31" spans="2:5" ht="26.4" x14ac:dyDescent="0.25">
      <c r="B31" s="27" t="s">
        <v>93</v>
      </c>
      <c r="C31" s="28" t="s">
        <v>94</v>
      </c>
      <c r="D31" s="29" t="s">
        <v>41</v>
      </c>
      <c r="E31">
        <f t="shared" si="2"/>
        <v>0</v>
      </c>
    </row>
    <row r="32" spans="2:5" ht="15" customHeight="1" x14ac:dyDescent="0.25">
      <c r="B32" s="27" t="s">
        <v>95</v>
      </c>
      <c r="C32" s="28" t="s">
        <v>96</v>
      </c>
      <c r="D32" s="29" t="s">
        <v>41</v>
      </c>
      <c r="E32">
        <f t="shared" si="2"/>
        <v>0</v>
      </c>
    </row>
    <row r="33" spans="2:5" ht="15" customHeight="1" x14ac:dyDescent="0.25">
      <c r="B33" s="27" t="s">
        <v>97</v>
      </c>
      <c r="C33" s="28" t="s">
        <v>98</v>
      </c>
      <c r="D33" s="29" t="s">
        <v>41</v>
      </c>
      <c r="E33">
        <f t="shared" si="2"/>
        <v>0</v>
      </c>
    </row>
    <row r="34" spans="2:5" ht="26.4" x14ac:dyDescent="0.25">
      <c r="B34" s="27" t="s">
        <v>99</v>
      </c>
      <c r="C34" s="28" t="s">
        <v>100</v>
      </c>
      <c r="D34" s="29" t="s">
        <v>41</v>
      </c>
      <c r="E34">
        <f t="shared" si="2"/>
        <v>0</v>
      </c>
    </row>
    <row r="35" spans="2:5" ht="26.4" x14ac:dyDescent="0.25">
      <c r="B35" s="27" t="s">
        <v>101</v>
      </c>
      <c r="C35" s="28" t="s">
        <v>102</v>
      </c>
      <c r="D35" s="29" t="s">
        <v>41</v>
      </c>
      <c r="E35">
        <f t="shared" si="2"/>
        <v>0</v>
      </c>
    </row>
    <row r="36" spans="2:5" s="30" customFormat="1" ht="21.75" customHeight="1" x14ac:dyDescent="0.3">
      <c r="B36" s="31" t="s">
        <v>103</v>
      </c>
      <c r="C36" s="32" t="s">
        <v>104</v>
      </c>
      <c r="D36" s="33"/>
    </row>
    <row r="37" spans="2:5" ht="15" customHeight="1" x14ac:dyDescent="0.25">
      <c r="B37" s="27" t="s">
        <v>105</v>
      </c>
      <c r="C37" s="28" t="s">
        <v>106</v>
      </c>
      <c r="D37" s="29" t="s">
        <v>41</v>
      </c>
      <c r="E37">
        <f>IF(D37="Totalmente Implementado",1,IF(D37="Parcialmente implementado",0.5,0))</f>
        <v>0</v>
      </c>
    </row>
    <row r="38" spans="2:5" ht="15" customHeight="1" x14ac:dyDescent="0.25">
      <c r="B38" s="27" t="s">
        <v>107</v>
      </c>
      <c r="C38" s="28" t="s">
        <v>108</v>
      </c>
      <c r="D38" s="29" t="s">
        <v>41</v>
      </c>
      <c r="E38">
        <f>IF(D38="Totalmente Implementado",1,IF(D38="Parcialmente implementado",0.5,0))</f>
        <v>0</v>
      </c>
    </row>
    <row r="39" spans="2:5" ht="15" customHeight="1" x14ac:dyDescent="0.25">
      <c r="B39" s="27" t="s">
        <v>109</v>
      </c>
      <c r="C39" s="28" t="s">
        <v>110</v>
      </c>
      <c r="D39" s="29" t="s">
        <v>41</v>
      </c>
      <c r="E39">
        <f>IF(D39="Totalmente Implementado",1,IF(D39="Parcialmente implementado",0.5,0))</f>
        <v>0</v>
      </c>
    </row>
    <row r="40" spans="2:5" ht="15" customHeight="1" x14ac:dyDescent="0.25">
      <c r="B40" s="27" t="s">
        <v>111</v>
      </c>
      <c r="C40" s="28" t="s">
        <v>112</v>
      </c>
      <c r="D40" s="29" t="s">
        <v>41</v>
      </c>
      <c r="E40">
        <f>IF(D40="Totalmente Implementado",1,IF(D40="Parcialmente implementado",0.5,0))</f>
        <v>0</v>
      </c>
    </row>
    <row r="41" spans="2:5" s="23" customFormat="1" ht="40.5" customHeight="1" x14ac:dyDescent="0.3">
      <c r="B41" s="24" t="s">
        <v>113</v>
      </c>
      <c r="C41" s="25" t="s">
        <v>114</v>
      </c>
      <c r="D41" s="26"/>
    </row>
    <row r="42" spans="2:5" s="30" customFormat="1" ht="21.75" customHeight="1" x14ac:dyDescent="0.3">
      <c r="B42" s="31" t="s">
        <v>115</v>
      </c>
      <c r="C42" s="32" t="s">
        <v>116</v>
      </c>
      <c r="D42" s="33"/>
    </row>
    <row r="43" spans="2:5" ht="15" customHeight="1" x14ac:dyDescent="0.25">
      <c r="B43" s="27" t="s">
        <v>117</v>
      </c>
      <c r="C43" s="28" t="s">
        <v>118</v>
      </c>
      <c r="D43" s="29" t="s">
        <v>48</v>
      </c>
      <c r="E43">
        <f t="shared" ref="E43:E51" si="3">IF(D43="Totalmente Implementado",1,IF(D43="Parcialmente implementado",0.5,0))</f>
        <v>0.5</v>
      </c>
    </row>
    <row r="44" spans="2:5" ht="15" customHeight="1" x14ac:dyDescent="0.25">
      <c r="B44" s="27" t="s">
        <v>119</v>
      </c>
      <c r="C44" s="28" t="s">
        <v>120</v>
      </c>
      <c r="D44" s="29" t="s">
        <v>41</v>
      </c>
      <c r="E44">
        <f t="shared" si="3"/>
        <v>0</v>
      </c>
    </row>
    <row r="45" spans="2:5" ht="15" customHeight="1" x14ac:dyDescent="0.25">
      <c r="B45" s="27" t="s">
        <v>121</v>
      </c>
      <c r="C45" s="28" t="s">
        <v>122</v>
      </c>
      <c r="D45" s="29" t="s">
        <v>41</v>
      </c>
      <c r="E45">
        <f t="shared" si="3"/>
        <v>0</v>
      </c>
    </row>
    <row r="46" spans="2:5" ht="15" customHeight="1" x14ac:dyDescent="0.25">
      <c r="B46" s="27" t="s">
        <v>123</v>
      </c>
      <c r="C46" s="28" t="s">
        <v>124</v>
      </c>
      <c r="D46" s="29" t="s">
        <v>41</v>
      </c>
      <c r="E46">
        <f t="shared" si="3"/>
        <v>0</v>
      </c>
    </row>
    <row r="47" spans="2:5" ht="15" customHeight="1" x14ac:dyDescent="0.25">
      <c r="B47" s="27" t="s">
        <v>125</v>
      </c>
      <c r="C47" s="28" t="s">
        <v>126</v>
      </c>
      <c r="D47" s="29" t="s">
        <v>41</v>
      </c>
      <c r="E47">
        <f t="shared" si="3"/>
        <v>0</v>
      </c>
    </row>
    <row r="48" spans="2:5" ht="15" customHeight="1" x14ac:dyDescent="0.25">
      <c r="B48" s="27" t="s">
        <v>127</v>
      </c>
      <c r="C48" s="28" t="s">
        <v>128</v>
      </c>
      <c r="D48" s="29" t="s">
        <v>41</v>
      </c>
      <c r="E48">
        <f t="shared" si="3"/>
        <v>0</v>
      </c>
    </row>
    <row r="49" spans="2:5" ht="39.6" x14ac:dyDescent="0.25">
      <c r="B49" s="27" t="s">
        <v>129</v>
      </c>
      <c r="C49" s="28" t="s">
        <v>130</v>
      </c>
      <c r="D49" s="29" t="s">
        <v>41</v>
      </c>
      <c r="E49">
        <f t="shared" si="3"/>
        <v>0</v>
      </c>
    </row>
    <row r="50" spans="2:5" ht="15" customHeight="1" x14ac:dyDescent="0.25">
      <c r="B50" s="27" t="s">
        <v>131</v>
      </c>
      <c r="C50" s="28" t="s">
        <v>132</v>
      </c>
      <c r="D50" s="29" t="s">
        <v>41</v>
      </c>
      <c r="E50">
        <f t="shared" si="3"/>
        <v>0</v>
      </c>
    </row>
    <row r="51" spans="2:5" ht="15" customHeight="1" x14ac:dyDescent="0.25">
      <c r="B51" s="27" t="s">
        <v>133</v>
      </c>
      <c r="C51" s="28" t="s">
        <v>134</v>
      </c>
      <c r="D51" s="29" t="s">
        <v>48</v>
      </c>
      <c r="E51">
        <f t="shared" si="3"/>
        <v>0.5</v>
      </c>
    </row>
    <row r="52" spans="2:5" s="30" customFormat="1" ht="21.75" customHeight="1" x14ac:dyDescent="0.3">
      <c r="B52" s="31" t="s">
        <v>135</v>
      </c>
      <c r="C52" s="32" t="s">
        <v>136</v>
      </c>
      <c r="D52" s="33"/>
    </row>
    <row r="53" spans="2:5" ht="26.4" x14ac:dyDescent="0.25">
      <c r="B53" s="27" t="s">
        <v>135</v>
      </c>
      <c r="C53" s="28" t="s">
        <v>137</v>
      </c>
      <c r="D53" s="29" t="s">
        <v>41</v>
      </c>
      <c r="E53">
        <f t="shared" ref="E53:E63" si="4">IF(D53="Totalmente Implementado",1,IF(D53="Parcialmente implementado",0.5,0))</f>
        <v>0</v>
      </c>
    </row>
    <row r="54" spans="2:5" ht="15" customHeight="1" x14ac:dyDescent="0.25">
      <c r="B54" s="27" t="s">
        <v>138</v>
      </c>
      <c r="C54" s="28" t="s">
        <v>139</v>
      </c>
      <c r="D54" s="29" t="s">
        <v>41</v>
      </c>
      <c r="E54">
        <f t="shared" si="4"/>
        <v>0</v>
      </c>
    </row>
    <row r="55" spans="2:5" ht="15" customHeight="1" x14ac:dyDescent="0.25">
      <c r="B55" s="27" t="s">
        <v>140</v>
      </c>
      <c r="C55" s="28" t="s">
        <v>141</v>
      </c>
      <c r="D55" s="29" t="s">
        <v>41</v>
      </c>
      <c r="E55">
        <f t="shared" si="4"/>
        <v>0</v>
      </c>
    </row>
    <row r="56" spans="2:5" ht="15" customHeight="1" x14ac:dyDescent="0.25">
      <c r="B56" s="27" t="s">
        <v>142</v>
      </c>
      <c r="C56" s="28" t="s">
        <v>143</v>
      </c>
      <c r="D56" s="29" t="s">
        <v>41</v>
      </c>
      <c r="E56">
        <f t="shared" si="4"/>
        <v>0</v>
      </c>
    </row>
    <row r="57" spans="2:5" ht="26.4" x14ac:dyDescent="0.25">
      <c r="B57" s="27" t="s">
        <v>144</v>
      </c>
      <c r="C57" s="28" t="s">
        <v>145</v>
      </c>
      <c r="D57" s="29" t="s">
        <v>41</v>
      </c>
      <c r="E57">
        <f t="shared" si="4"/>
        <v>0</v>
      </c>
    </row>
    <row r="58" spans="2:5" ht="15" customHeight="1" x14ac:dyDescent="0.25">
      <c r="B58" s="27" t="s">
        <v>146</v>
      </c>
      <c r="C58" s="28" t="s">
        <v>147</v>
      </c>
      <c r="D58" s="29" t="s">
        <v>41</v>
      </c>
      <c r="E58">
        <f t="shared" si="4"/>
        <v>0</v>
      </c>
    </row>
    <row r="59" spans="2:5" ht="39.6" x14ac:dyDescent="0.25">
      <c r="B59" s="27" t="s">
        <v>148</v>
      </c>
      <c r="C59" s="28" t="s">
        <v>149</v>
      </c>
      <c r="D59" s="29" t="s">
        <v>41</v>
      </c>
      <c r="E59">
        <f t="shared" si="4"/>
        <v>0</v>
      </c>
    </row>
    <row r="60" spans="2:5" ht="15" customHeight="1" x14ac:dyDescent="0.25">
      <c r="B60" s="27" t="s">
        <v>150</v>
      </c>
      <c r="C60" s="28" t="s">
        <v>151</v>
      </c>
      <c r="D60" s="29" t="s">
        <v>41</v>
      </c>
      <c r="E60">
        <f t="shared" si="4"/>
        <v>0</v>
      </c>
    </row>
    <row r="61" spans="2:5" ht="15" customHeight="1" x14ac:dyDescent="0.25">
      <c r="B61" s="27" t="s">
        <v>152</v>
      </c>
      <c r="C61" s="28" t="s">
        <v>153</v>
      </c>
      <c r="D61" s="29" t="s">
        <v>41</v>
      </c>
      <c r="E61">
        <f t="shared" si="4"/>
        <v>0</v>
      </c>
    </row>
    <row r="62" spans="2:5" ht="15" customHeight="1" x14ac:dyDescent="0.25">
      <c r="B62" s="27" t="s">
        <v>154</v>
      </c>
      <c r="C62" s="28" t="s">
        <v>155</v>
      </c>
      <c r="D62" s="29" t="s">
        <v>41</v>
      </c>
      <c r="E62">
        <f t="shared" si="4"/>
        <v>0</v>
      </c>
    </row>
    <row r="63" spans="2:5" ht="15" customHeight="1" x14ac:dyDescent="0.25">
      <c r="B63" s="27" t="s">
        <v>156</v>
      </c>
      <c r="C63" s="28" t="s">
        <v>157</v>
      </c>
      <c r="D63" s="29" t="s">
        <v>41</v>
      </c>
      <c r="E63">
        <f t="shared" si="4"/>
        <v>0</v>
      </c>
    </row>
    <row r="64" spans="2:5" s="30" customFormat="1" ht="21.75" customHeight="1" x14ac:dyDescent="0.3">
      <c r="B64" s="31" t="s">
        <v>158</v>
      </c>
      <c r="C64" s="32" t="s">
        <v>159</v>
      </c>
      <c r="D64" s="33"/>
    </row>
    <row r="65" spans="2:5" ht="26.4" x14ac:dyDescent="0.25">
      <c r="B65" s="27" t="s">
        <v>158</v>
      </c>
      <c r="C65" s="28" t="s">
        <v>160</v>
      </c>
      <c r="D65" s="29" t="s">
        <v>41</v>
      </c>
      <c r="E65">
        <f t="shared" ref="E65:E70" si="5">IF(D65="Totalmente Implementado",1,IF(D65="Parcialmente implementado",0.5,0))</f>
        <v>0</v>
      </c>
    </row>
    <row r="66" spans="2:5" ht="15" customHeight="1" x14ac:dyDescent="0.25">
      <c r="B66" s="27" t="s">
        <v>158</v>
      </c>
      <c r="C66" s="28" t="s">
        <v>161</v>
      </c>
      <c r="D66" s="29" t="s">
        <v>41</v>
      </c>
      <c r="E66">
        <f t="shared" si="5"/>
        <v>0</v>
      </c>
    </row>
    <row r="67" spans="2:5" x14ac:dyDescent="0.25">
      <c r="B67" s="27" t="s">
        <v>158</v>
      </c>
      <c r="C67" s="28" t="s">
        <v>162</v>
      </c>
      <c r="D67" s="29" t="s">
        <v>41</v>
      </c>
      <c r="E67">
        <f t="shared" si="5"/>
        <v>0</v>
      </c>
    </row>
    <row r="68" spans="2:5" ht="15" customHeight="1" x14ac:dyDescent="0.25">
      <c r="B68" s="27" t="s">
        <v>158</v>
      </c>
      <c r="C68" s="28" t="s">
        <v>163</v>
      </c>
      <c r="D68" s="29" t="s">
        <v>41</v>
      </c>
      <c r="E68">
        <f t="shared" si="5"/>
        <v>0</v>
      </c>
    </row>
    <row r="69" spans="2:5" ht="26.4" x14ac:dyDescent="0.25">
      <c r="B69" s="27" t="s">
        <v>158</v>
      </c>
      <c r="C69" s="28" t="s">
        <v>164</v>
      </c>
      <c r="D69" s="29" t="s">
        <v>41</v>
      </c>
      <c r="E69">
        <f t="shared" si="5"/>
        <v>0</v>
      </c>
    </row>
    <row r="70" spans="2:5" ht="26.4" x14ac:dyDescent="0.25">
      <c r="B70" s="27" t="s">
        <v>158</v>
      </c>
      <c r="C70" s="28" t="s">
        <v>165</v>
      </c>
      <c r="D70" s="29" t="s">
        <v>41</v>
      </c>
      <c r="E70">
        <f t="shared" si="5"/>
        <v>0</v>
      </c>
    </row>
    <row r="71" spans="2:5" s="5" customFormat="1" ht="49.5" customHeight="1" x14ac:dyDescent="0.4">
      <c r="B71" s="20">
        <v>5</v>
      </c>
      <c r="C71" s="21" t="s">
        <v>166</v>
      </c>
      <c r="D71" s="22"/>
    </row>
    <row r="72" spans="2:5" s="23" customFormat="1" ht="40.5" customHeight="1" x14ac:dyDescent="0.3">
      <c r="B72" s="24" t="s">
        <v>167</v>
      </c>
      <c r="C72" s="25" t="s">
        <v>168</v>
      </c>
      <c r="D72" s="26"/>
    </row>
    <row r="73" spans="2:5" ht="25.5" customHeight="1" x14ac:dyDescent="0.25">
      <c r="B73" s="27" t="s">
        <v>167</v>
      </c>
      <c r="C73" s="28" t="s">
        <v>169</v>
      </c>
      <c r="D73" s="29" t="s">
        <v>41</v>
      </c>
      <c r="E73">
        <f t="shared" ref="E73:E81" si="6">IF(D73="Totalmente Implementado",1,IF(D73="Parcialmente implementado",0.5,0))</f>
        <v>0</v>
      </c>
    </row>
    <row r="74" spans="2:5" ht="15" customHeight="1" x14ac:dyDescent="0.25">
      <c r="B74" s="27" t="s">
        <v>170</v>
      </c>
      <c r="C74" s="28" t="s">
        <v>171</v>
      </c>
      <c r="D74" s="29" t="s">
        <v>41</v>
      </c>
      <c r="E74">
        <f t="shared" si="6"/>
        <v>0</v>
      </c>
    </row>
    <row r="75" spans="2:5" ht="15" customHeight="1" x14ac:dyDescent="0.25">
      <c r="B75" s="27" t="s">
        <v>172</v>
      </c>
      <c r="C75" s="28" t="s">
        <v>173</v>
      </c>
      <c r="D75" s="29" t="s">
        <v>41</v>
      </c>
      <c r="E75">
        <f t="shared" si="6"/>
        <v>0</v>
      </c>
    </row>
    <row r="76" spans="2:5" ht="15" customHeight="1" x14ac:dyDescent="0.25">
      <c r="B76" s="27" t="s">
        <v>174</v>
      </c>
      <c r="C76" s="28" t="s">
        <v>175</v>
      </c>
      <c r="D76" s="29" t="s">
        <v>41</v>
      </c>
      <c r="E76">
        <f t="shared" si="6"/>
        <v>0</v>
      </c>
    </row>
    <row r="77" spans="2:5" ht="39.6" x14ac:dyDescent="0.25">
      <c r="B77" s="27" t="s">
        <v>176</v>
      </c>
      <c r="C77" s="28" t="s">
        <v>177</v>
      </c>
      <c r="D77" s="29" t="s">
        <v>41</v>
      </c>
      <c r="E77">
        <f t="shared" si="6"/>
        <v>0</v>
      </c>
    </row>
    <row r="78" spans="2:5" ht="26.4" x14ac:dyDescent="0.25">
      <c r="B78" s="27" t="s">
        <v>178</v>
      </c>
      <c r="C78" s="28" t="s">
        <v>179</v>
      </c>
      <c r="D78" s="29" t="s">
        <v>41</v>
      </c>
      <c r="E78">
        <f t="shared" si="6"/>
        <v>0</v>
      </c>
    </row>
    <row r="79" spans="2:5" ht="15" customHeight="1" x14ac:dyDescent="0.25">
      <c r="B79" s="27" t="s">
        <v>180</v>
      </c>
      <c r="C79" s="28" t="s">
        <v>181</v>
      </c>
      <c r="D79" s="29" t="s">
        <v>41</v>
      </c>
      <c r="E79">
        <f t="shared" si="6"/>
        <v>0</v>
      </c>
    </row>
    <row r="80" spans="2:5" ht="15" customHeight="1" x14ac:dyDescent="0.25">
      <c r="B80" s="27" t="s">
        <v>182</v>
      </c>
      <c r="C80" s="28" t="s">
        <v>183</v>
      </c>
      <c r="D80" s="29" t="s">
        <v>41</v>
      </c>
      <c r="E80">
        <f t="shared" si="6"/>
        <v>0</v>
      </c>
    </row>
    <row r="81" spans="2:5" ht="15" customHeight="1" x14ac:dyDescent="0.25">
      <c r="B81" s="27" t="s">
        <v>184</v>
      </c>
      <c r="C81" s="28" t="s">
        <v>185</v>
      </c>
      <c r="D81" s="29" t="s">
        <v>41</v>
      </c>
      <c r="E81">
        <f t="shared" si="6"/>
        <v>0</v>
      </c>
    </row>
    <row r="82" spans="2:5" s="23" customFormat="1" ht="40.5" customHeight="1" x14ac:dyDescent="0.3">
      <c r="B82" s="24" t="s">
        <v>186</v>
      </c>
      <c r="C82" s="25" t="s">
        <v>187</v>
      </c>
      <c r="D82" s="26"/>
    </row>
    <row r="83" spans="2:5" s="30" customFormat="1" ht="21.75" customHeight="1" x14ac:dyDescent="0.3">
      <c r="B83" s="31" t="s">
        <v>188</v>
      </c>
      <c r="C83" s="32" t="s">
        <v>189</v>
      </c>
      <c r="D83" s="33"/>
    </row>
    <row r="84" spans="2:5" ht="15" customHeight="1" x14ac:dyDescent="0.25">
      <c r="B84" s="27" t="s">
        <v>188</v>
      </c>
      <c r="C84" s="28" t="s">
        <v>190</v>
      </c>
      <c r="D84" s="29" t="s">
        <v>41</v>
      </c>
      <c r="E84">
        <f t="shared" ref="E84:E90" si="7">IF(D84="Totalmente Implementado",1,IF(D84="Parcialmente implementado",0.5,0))</f>
        <v>0</v>
      </c>
    </row>
    <row r="85" spans="2:5" ht="15" customHeight="1" x14ac:dyDescent="0.25">
      <c r="B85" s="27" t="s">
        <v>191</v>
      </c>
      <c r="C85" s="28" t="s">
        <v>192</v>
      </c>
      <c r="D85" s="29" t="s">
        <v>48</v>
      </c>
      <c r="E85">
        <f t="shared" si="7"/>
        <v>0.5</v>
      </c>
    </row>
    <row r="86" spans="2:5" ht="26.4" x14ac:dyDescent="0.25">
      <c r="B86" s="27" t="s">
        <v>193</v>
      </c>
      <c r="C86" s="28" t="s">
        <v>194</v>
      </c>
      <c r="D86" s="29" t="s">
        <v>41</v>
      </c>
      <c r="E86">
        <f t="shared" si="7"/>
        <v>0</v>
      </c>
    </row>
    <row r="87" spans="2:5" ht="15" customHeight="1" x14ac:dyDescent="0.25">
      <c r="B87" s="27" t="s">
        <v>195</v>
      </c>
      <c r="C87" s="28" t="s">
        <v>196</v>
      </c>
      <c r="D87" s="29" t="s">
        <v>41</v>
      </c>
      <c r="E87">
        <f t="shared" si="7"/>
        <v>0</v>
      </c>
    </row>
    <row r="88" spans="2:5" ht="15" customHeight="1" x14ac:dyDescent="0.25">
      <c r="B88" s="27" t="s">
        <v>197</v>
      </c>
      <c r="C88" s="28" t="s">
        <v>198</v>
      </c>
      <c r="D88" s="29" t="s">
        <v>41</v>
      </c>
      <c r="E88">
        <f t="shared" si="7"/>
        <v>0</v>
      </c>
    </row>
    <row r="89" spans="2:5" ht="26.4" x14ac:dyDescent="0.25">
      <c r="B89" s="27" t="s">
        <v>199</v>
      </c>
      <c r="C89" s="28" t="s">
        <v>200</v>
      </c>
      <c r="D89" s="29" t="s">
        <v>41</v>
      </c>
      <c r="E89">
        <f t="shared" si="7"/>
        <v>0</v>
      </c>
    </row>
    <row r="90" spans="2:5" ht="15" customHeight="1" x14ac:dyDescent="0.25">
      <c r="B90" s="27" t="s">
        <v>201</v>
      </c>
      <c r="C90" s="28" t="s">
        <v>202</v>
      </c>
      <c r="D90" s="29" t="s">
        <v>41</v>
      </c>
      <c r="E90">
        <f t="shared" si="7"/>
        <v>0</v>
      </c>
    </row>
    <row r="91" spans="2:5" s="30" customFormat="1" ht="21.75" customHeight="1" x14ac:dyDescent="0.3">
      <c r="B91" s="31" t="s">
        <v>203</v>
      </c>
      <c r="C91" s="32" t="s">
        <v>204</v>
      </c>
      <c r="D91" s="33"/>
    </row>
    <row r="92" spans="2:5" ht="26.4" x14ac:dyDescent="0.25">
      <c r="B92" s="27" t="s">
        <v>203</v>
      </c>
      <c r="C92" s="28" t="s">
        <v>205</v>
      </c>
      <c r="D92" s="29" t="s">
        <v>41</v>
      </c>
      <c r="E92">
        <f t="shared" ref="E92:E97" si="8">IF(D92="Totalmente Implementado",1,IF(D92="Parcialmente implementado",0.5,0))</f>
        <v>0</v>
      </c>
    </row>
    <row r="93" spans="2:5" ht="15" customHeight="1" x14ac:dyDescent="0.25">
      <c r="B93" s="27" t="s">
        <v>206</v>
      </c>
      <c r="C93" s="28" t="s">
        <v>207</v>
      </c>
      <c r="D93" s="29" t="s">
        <v>41</v>
      </c>
      <c r="E93">
        <f t="shared" si="8"/>
        <v>0</v>
      </c>
    </row>
    <row r="94" spans="2:5" ht="26.4" x14ac:dyDescent="0.25">
      <c r="B94" s="27" t="s">
        <v>208</v>
      </c>
      <c r="C94" s="28" t="s">
        <v>209</v>
      </c>
      <c r="D94" s="29" t="s">
        <v>41</v>
      </c>
      <c r="E94">
        <f t="shared" si="8"/>
        <v>0</v>
      </c>
    </row>
    <row r="95" spans="2:5" ht="15" customHeight="1" x14ac:dyDescent="0.25">
      <c r="B95" s="27" t="s">
        <v>210</v>
      </c>
      <c r="C95" s="28" t="s">
        <v>211</v>
      </c>
      <c r="D95" s="29" t="s">
        <v>41</v>
      </c>
      <c r="E95">
        <f t="shared" si="8"/>
        <v>0</v>
      </c>
    </row>
    <row r="96" spans="2:5" ht="26.4" x14ac:dyDescent="0.25">
      <c r="B96" s="27" t="s">
        <v>212</v>
      </c>
      <c r="C96" s="28" t="s">
        <v>213</v>
      </c>
      <c r="D96" s="29" t="s">
        <v>214</v>
      </c>
      <c r="E96">
        <f t="shared" si="8"/>
        <v>1</v>
      </c>
    </row>
    <row r="97" spans="2:5" ht="39.6" x14ac:dyDescent="0.25">
      <c r="B97" s="27" t="s">
        <v>203</v>
      </c>
      <c r="C97" s="28" t="s">
        <v>215</v>
      </c>
      <c r="D97" s="29" t="s">
        <v>41</v>
      </c>
      <c r="E97">
        <f t="shared" si="8"/>
        <v>0</v>
      </c>
    </row>
    <row r="98" spans="2:5" s="5" customFormat="1" ht="49.5" customHeight="1" x14ac:dyDescent="0.4">
      <c r="B98" s="20">
        <v>6</v>
      </c>
      <c r="C98" s="21" t="s">
        <v>216</v>
      </c>
      <c r="D98" s="22"/>
    </row>
    <row r="99" spans="2:5" ht="25.5" customHeight="1" x14ac:dyDescent="0.25">
      <c r="B99" s="27">
        <v>6</v>
      </c>
      <c r="C99" s="28" t="s">
        <v>217</v>
      </c>
      <c r="D99" s="29" t="s">
        <v>41</v>
      </c>
      <c r="E99">
        <f t="shared" ref="E99:E105" si="9">IF(D99="Totalmente Implementado",1,IF(D99="Parcialmente implementado",0.5,0))</f>
        <v>0</v>
      </c>
    </row>
    <row r="100" spans="2:5" ht="15" customHeight="1" x14ac:dyDescent="0.25">
      <c r="B100" s="27" t="s">
        <v>218</v>
      </c>
      <c r="C100" s="28" t="s">
        <v>219</v>
      </c>
      <c r="D100" s="29" t="s">
        <v>41</v>
      </c>
      <c r="E100">
        <f t="shared" si="9"/>
        <v>0</v>
      </c>
    </row>
    <row r="101" spans="2:5" ht="15" customHeight="1" x14ac:dyDescent="0.25">
      <c r="B101" s="27" t="s">
        <v>220</v>
      </c>
      <c r="C101" s="28" t="s">
        <v>221</v>
      </c>
      <c r="D101" s="29" t="s">
        <v>41</v>
      </c>
      <c r="E101">
        <f t="shared" si="9"/>
        <v>0</v>
      </c>
    </row>
    <row r="102" spans="2:5" ht="15" customHeight="1" x14ac:dyDescent="0.25">
      <c r="B102" s="27" t="s">
        <v>222</v>
      </c>
      <c r="C102" s="28" t="s">
        <v>223</v>
      </c>
      <c r="D102" s="29" t="s">
        <v>41</v>
      </c>
      <c r="E102">
        <f t="shared" si="9"/>
        <v>0</v>
      </c>
    </row>
    <row r="103" spans="2:5" ht="15" customHeight="1" x14ac:dyDescent="0.25">
      <c r="B103" s="27" t="s">
        <v>224</v>
      </c>
      <c r="C103" s="28" t="s">
        <v>225</v>
      </c>
      <c r="D103" s="29" t="s">
        <v>41</v>
      </c>
      <c r="E103">
        <f t="shared" si="9"/>
        <v>0</v>
      </c>
    </row>
    <row r="104" spans="2:5" x14ac:dyDescent="0.25">
      <c r="B104" s="27">
        <v>6</v>
      </c>
      <c r="C104" s="28" t="s">
        <v>226</v>
      </c>
      <c r="D104" s="29" t="s">
        <v>41</v>
      </c>
      <c r="E104">
        <f t="shared" si="9"/>
        <v>0</v>
      </c>
    </row>
    <row r="105" spans="2:5" ht="52.8" x14ac:dyDescent="0.25">
      <c r="B105" s="27">
        <v>6</v>
      </c>
      <c r="C105" s="28" t="s">
        <v>227</v>
      </c>
      <c r="D105" s="29" t="s">
        <v>41</v>
      </c>
      <c r="E105">
        <f t="shared" si="9"/>
        <v>0</v>
      </c>
    </row>
    <row r="106" spans="2:5" s="5" customFormat="1" ht="49.5" customHeight="1" x14ac:dyDescent="0.4">
      <c r="B106" s="20">
        <v>7</v>
      </c>
      <c r="C106" s="21" t="s">
        <v>228</v>
      </c>
      <c r="D106" s="22"/>
    </row>
    <row r="107" spans="2:5" s="23" customFormat="1" ht="40.5" customHeight="1" x14ac:dyDescent="0.3">
      <c r="B107" s="24" t="s">
        <v>229</v>
      </c>
      <c r="C107" s="25" t="s">
        <v>230</v>
      </c>
      <c r="D107" s="26"/>
    </row>
    <row r="108" spans="2:5" ht="26.4" x14ac:dyDescent="0.25">
      <c r="B108" s="27" t="s">
        <v>229</v>
      </c>
      <c r="C108" s="28" t="s">
        <v>231</v>
      </c>
      <c r="D108" s="29" t="s">
        <v>41</v>
      </c>
      <c r="E108">
        <f>IF(D108="Totalmente Implementado",1,IF(D108="Parcialmente implementado",0.5,0))</f>
        <v>0</v>
      </c>
    </row>
    <row r="109" spans="2:5" s="23" customFormat="1" ht="40.5" customHeight="1" x14ac:dyDescent="0.3">
      <c r="B109" s="24" t="s">
        <v>232</v>
      </c>
      <c r="C109" s="25" t="s">
        <v>233</v>
      </c>
      <c r="D109" s="26"/>
    </row>
    <row r="110" spans="2:5" ht="15" customHeight="1" x14ac:dyDescent="0.25">
      <c r="B110" s="27" t="s">
        <v>234</v>
      </c>
      <c r="C110" s="28" t="s">
        <v>235</v>
      </c>
      <c r="D110" s="29" t="s">
        <v>41</v>
      </c>
      <c r="E110">
        <f t="shared" ref="E110:E119" si="10">IF(D110="Totalmente Implementado",1,IF(D110="Parcialmente implementado",0.5,0))</f>
        <v>0</v>
      </c>
    </row>
    <row r="111" spans="2:5" ht="15" customHeight="1" x14ac:dyDescent="0.25">
      <c r="B111" s="27" t="s">
        <v>232</v>
      </c>
      <c r="C111" s="28" t="s">
        <v>236</v>
      </c>
      <c r="D111" s="29" t="s">
        <v>41</v>
      </c>
      <c r="E111">
        <f t="shared" si="10"/>
        <v>0</v>
      </c>
    </row>
    <row r="112" spans="2:5" ht="15" customHeight="1" x14ac:dyDescent="0.25">
      <c r="B112" s="27" t="s">
        <v>237</v>
      </c>
      <c r="C112" s="28" t="s">
        <v>238</v>
      </c>
      <c r="D112" s="29" t="s">
        <v>41</v>
      </c>
      <c r="E112">
        <f t="shared" si="10"/>
        <v>0</v>
      </c>
    </row>
    <row r="113" spans="2:5" ht="26.4" x14ac:dyDescent="0.25">
      <c r="B113" s="27" t="s">
        <v>239</v>
      </c>
      <c r="C113" s="28" t="s">
        <v>240</v>
      </c>
      <c r="D113" s="29" t="s">
        <v>41</v>
      </c>
      <c r="E113">
        <f t="shared" si="10"/>
        <v>0</v>
      </c>
    </row>
    <row r="114" spans="2:5" ht="15" customHeight="1" x14ac:dyDescent="0.25">
      <c r="B114" s="27" t="s">
        <v>241</v>
      </c>
      <c r="C114" s="28" t="s">
        <v>242</v>
      </c>
      <c r="D114" s="29" t="s">
        <v>41</v>
      </c>
      <c r="E114">
        <f t="shared" si="10"/>
        <v>0</v>
      </c>
    </row>
    <row r="115" spans="2:5" ht="15" customHeight="1" x14ac:dyDescent="0.25">
      <c r="B115" s="27" t="s">
        <v>243</v>
      </c>
      <c r="C115" s="28" t="s">
        <v>244</v>
      </c>
      <c r="D115" s="29" t="s">
        <v>41</v>
      </c>
      <c r="E115">
        <f t="shared" si="10"/>
        <v>0</v>
      </c>
    </row>
    <row r="116" spans="2:5" ht="15" customHeight="1" x14ac:dyDescent="0.25">
      <c r="B116" s="27" t="s">
        <v>245</v>
      </c>
      <c r="C116" s="28" t="s">
        <v>246</v>
      </c>
      <c r="D116" s="29" t="s">
        <v>41</v>
      </c>
      <c r="E116">
        <f t="shared" si="10"/>
        <v>0</v>
      </c>
    </row>
    <row r="117" spans="2:5" ht="15" customHeight="1" x14ac:dyDescent="0.25">
      <c r="B117" s="27" t="s">
        <v>247</v>
      </c>
      <c r="C117" s="28" t="s">
        <v>248</v>
      </c>
      <c r="D117" s="29" t="s">
        <v>41</v>
      </c>
      <c r="E117">
        <f t="shared" si="10"/>
        <v>0</v>
      </c>
    </row>
    <row r="118" spans="2:5" ht="15" customHeight="1" x14ac:dyDescent="0.25">
      <c r="B118" s="27" t="s">
        <v>249</v>
      </c>
      <c r="C118" s="28" t="s">
        <v>250</v>
      </c>
      <c r="D118" s="29" t="s">
        <v>41</v>
      </c>
      <c r="E118">
        <f t="shared" si="10"/>
        <v>0</v>
      </c>
    </row>
    <row r="119" spans="2:5" ht="15" customHeight="1" x14ac:dyDescent="0.25">
      <c r="B119" s="27" t="s">
        <v>251</v>
      </c>
      <c r="C119" s="28" t="s">
        <v>252</v>
      </c>
      <c r="D119" s="29" t="s">
        <v>41</v>
      </c>
      <c r="E119">
        <f t="shared" si="10"/>
        <v>0</v>
      </c>
    </row>
    <row r="120" spans="2:5" s="23" customFormat="1" ht="40.5" customHeight="1" x14ac:dyDescent="0.3">
      <c r="B120" s="24">
        <v>7.3</v>
      </c>
      <c r="C120" s="25" t="s">
        <v>253</v>
      </c>
      <c r="D120" s="26"/>
    </row>
    <row r="121" spans="2:5" ht="26.4" x14ac:dyDescent="0.25">
      <c r="B121" s="27">
        <v>7.3</v>
      </c>
      <c r="C121" s="28" t="s">
        <v>254</v>
      </c>
      <c r="D121" s="29" t="s">
        <v>41</v>
      </c>
      <c r="E121">
        <f t="shared" ref="E121:E126" si="11">IF(D121="Totalmente Implementado",1,IF(D121="Parcialmente implementado",0.5,0))</f>
        <v>0</v>
      </c>
    </row>
    <row r="122" spans="2:5" ht="15" customHeight="1" x14ac:dyDescent="0.25">
      <c r="B122" s="27" t="s">
        <v>255</v>
      </c>
      <c r="C122" s="28" t="s">
        <v>256</v>
      </c>
      <c r="D122" s="29" t="s">
        <v>41</v>
      </c>
      <c r="E122">
        <f t="shared" si="11"/>
        <v>0</v>
      </c>
    </row>
    <row r="123" spans="2:5" ht="15" customHeight="1" x14ac:dyDescent="0.25">
      <c r="B123" s="27" t="s">
        <v>257</v>
      </c>
      <c r="C123" s="28" t="s">
        <v>258</v>
      </c>
      <c r="D123" s="29" t="s">
        <v>41</v>
      </c>
      <c r="E123">
        <f t="shared" si="11"/>
        <v>0</v>
      </c>
    </row>
    <row r="124" spans="2:5" ht="26.4" x14ac:dyDescent="0.25">
      <c r="B124" s="27" t="s">
        <v>259</v>
      </c>
      <c r="C124" s="28" t="s">
        <v>260</v>
      </c>
      <c r="D124" s="29" t="s">
        <v>41</v>
      </c>
      <c r="E124">
        <f t="shared" si="11"/>
        <v>0</v>
      </c>
    </row>
    <row r="125" spans="2:5" ht="15" customHeight="1" x14ac:dyDescent="0.25">
      <c r="B125" s="27" t="s">
        <v>261</v>
      </c>
      <c r="C125" s="28" t="s">
        <v>262</v>
      </c>
      <c r="D125" s="29" t="s">
        <v>41</v>
      </c>
      <c r="E125">
        <f t="shared" si="11"/>
        <v>0</v>
      </c>
    </row>
    <row r="126" spans="2:5" ht="15" customHeight="1" x14ac:dyDescent="0.25">
      <c r="B126" s="27" t="s">
        <v>263</v>
      </c>
      <c r="C126" s="28" t="s">
        <v>264</v>
      </c>
      <c r="D126" s="29" t="s">
        <v>41</v>
      </c>
      <c r="E126">
        <f t="shared" si="11"/>
        <v>0</v>
      </c>
    </row>
    <row r="127" spans="2:5" s="5" customFormat="1" ht="49.5" customHeight="1" x14ac:dyDescent="0.4">
      <c r="B127" s="20">
        <v>8</v>
      </c>
      <c r="C127" s="21" t="s">
        <v>265</v>
      </c>
      <c r="D127" s="22"/>
    </row>
    <row r="128" spans="2:5" s="23" customFormat="1" ht="40.5" customHeight="1" x14ac:dyDescent="0.3">
      <c r="B128" s="24" t="s">
        <v>266</v>
      </c>
      <c r="C128" s="25" t="s">
        <v>267</v>
      </c>
      <c r="D128" s="26"/>
    </row>
    <row r="129" spans="2:5" ht="52.8" x14ac:dyDescent="0.25">
      <c r="B129" s="27" t="s">
        <v>266</v>
      </c>
      <c r="C129" s="28" t="s">
        <v>268</v>
      </c>
      <c r="D129" s="29" t="s">
        <v>41</v>
      </c>
      <c r="E129">
        <f>IF(D129="Totalmente Implementado",1,IF(D129="Parcialmente implementado",0.5,0))</f>
        <v>0</v>
      </c>
    </row>
    <row r="130" spans="2:5" s="23" customFormat="1" ht="40.5" customHeight="1" x14ac:dyDescent="0.3">
      <c r="B130" s="24" t="s">
        <v>269</v>
      </c>
      <c r="C130" s="25" t="s">
        <v>270</v>
      </c>
      <c r="D130" s="26"/>
    </row>
    <row r="131" spans="2:5" ht="39.6" x14ac:dyDescent="0.25">
      <c r="B131" s="27" t="s">
        <v>269</v>
      </c>
      <c r="C131" s="28" t="s">
        <v>271</v>
      </c>
      <c r="D131" s="29" t="s">
        <v>41</v>
      </c>
      <c r="E131">
        <f t="shared" ref="E131:E137" si="12">IF(D131="Totalmente Implementado",1,IF(D131="Parcialmente implementado",0.5,0))</f>
        <v>0</v>
      </c>
    </row>
    <row r="132" spans="2:5" ht="15" customHeight="1" x14ac:dyDescent="0.25">
      <c r="B132" s="27" t="s">
        <v>269</v>
      </c>
      <c r="C132" s="28" t="s">
        <v>272</v>
      </c>
      <c r="D132" s="29" t="s">
        <v>41</v>
      </c>
      <c r="E132">
        <f t="shared" si="12"/>
        <v>0</v>
      </c>
    </row>
    <row r="133" spans="2:5" ht="15" customHeight="1" x14ac:dyDescent="0.25">
      <c r="B133" s="27" t="s">
        <v>273</v>
      </c>
      <c r="C133" s="28" t="s">
        <v>274</v>
      </c>
      <c r="D133" s="29" t="s">
        <v>41</v>
      </c>
      <c r="E133">
        <f t="shared" si="12"/>
        <v>0</v>
      </c>
    </row>
    <row r="134" spans="2:5" x14ac:dyDescent="0.25">
      <c r="B134" s="27" t="s">
        <v>275</v>
      </c>
      <c r="C134" s="28" t="s">
        <v>276</v>
      </c>
      <c r="D134" s="29" t="s">
        <v>41</v>
      </c>
      <c r="E134">
        <f t="shared" si="12"/>
        <v>0</v>
      </c>
    </row>
    <row r="135" spans="2:5" ht="15" customHeight="1" x14ac:dyDescent="0.25">
      <c r="B135" s="27" t="s">
        <v>277</v>
      </c>
      <c r="C135" s="28" t="s">
        <v>278</v>
      </c>
      <c r="D135" s="29" t="s">
        <v>41</v>
      </c>
      <c r="E135">
        <f t="shared" si="12"/>
        <v>0</v>
      </c>
    </row>
    <row r="136" spans="2:5" ht="15" customHeight="1" x14ac:dyDescent="0.25">
      <c r="B136" s="27" t="s">
        <v>279</v>
      </c>
      <c r="C136" s="28" t="s">
        <v>280</v>
      </c>
      <c r="D136" s="29" t="s">
        <v>41</v>
      </c>
      <c r="E136">
        <f t="shared" si="12"/>
        <v>0</v>
      </c>
    </row>
    <row r="137" spans="2:5" ht="15" customHeight="1" x14ac:dyDescent="0.25">
      <c r="B137" s="27" t="s">
        <v>281</v>
      </c>
      <c r="C137" s="28" t="s">
        <v>282</v>
      </c>
      <c r="D137" s="29" t="s">
        <v>41</v>
      </c>
      <c r="E137">
        <f t="shared" si="12"/>
        <v>0</v>
      </c>
    </row>
    <row r="138" spans="2:5" s="23" customFormat="1" ht="40.5" customHeight="1" x14ac:dyDescent="0.3">
      <c r="B138" s="24" t="s">
        <v>283</v>
      </c>
      <c r="C138" s="25" t="s">
        <v>284</v>
      </c>
      <c r="D138" s="26"/>
    </row>
    <row r="139" spans="2:5" ht="52.8" x14ac:dyDescent="0.25">
      <c r="B139" s="27" t="s">
        <v>283</v>
      </c>
      <c r="C139" s="28" t="s">
        <v>285</v>
      </c>
      <c r="D139" s="29" t="s">
        <v>41</v>
      </c>
      <c r="E139">
        <f t="shared" ref="E139:E145" si="13">IF(D139="Totalmente Implementado",1,IF(D139="Parcialmente implementado",0.5,0))</f>
        <v>0</v>
      </c>
    </row>
    <row r="140" spans="2:5" ht="15" customHeight="1" x14ac:dyDescent="0.25">
      <c r="B140" s="27" t="s">
        <v>283</v>
      </c>
      <c r="C140" s="28" t="s">
        <v>286</v>
      </c>
      <c r="D140" s="29" t="s">
        <v>41</v>
      </c>
      <c r="E140">
        <f t="shared" si="13"/>
        <v>0</v>
      </c>
    </row>
    <row r="141" spans="2:5" ht="15" customHeight="1" x14ac:dyDescent="0.25">
      <c r="B141" s="27" t="s">
        <v>287</v>
      </c>
      <c r="C141" s="28" t="s">
        <v>288</v>
      </c>
      <c r="D141" s="29" t="s">
        <v>41</v>
      </c>
      <c r="E141">
        <f t="shared" si="13"/>
        <v>0</v>
      </c>
    </row>
    <row r="142" spans="2:5" ht="15" customHeight="1" x14ac:dyDescent="0.25">
      <c r="B142" s="27" t="s">
        <v>289</v>
      </c>
      <c r="C142" s="28" t="s">
        <v>290</v>
      </c>
      <c r="D142" s="29" t="s">
        <v>41</v>
      </c>
      <c r="E142">
        <f t="shared" si="13"/>
        <v>0</v>
      </c>
    </row>
    <row r="143" spans="2:5" ht="15" customHeight="1" x14ac:dyDescent="0.25">
      <c r="B143" s="27" t="s">
        <v>291</v>
      </c>
      <c r="C143" s="28" t="s">
        <v>280</v>
      </c>
      <c r="D143" s="29" t="s">
        <v>41</v>
      </c>
      <c r="E143">
        <f t="shared" si="13"/>
        <v>0</v>
      </c>
    </row>
    <row r="144" spans="2:5" ht="15" customHeight="1" x14ac:dyDescent="0.25">
      <c r="B144" s="27" t="s">
        <v>292</v>
      </c>
      <c r="C144" s="28" t="s">
        <v>293</v>
      </c>
      <c r="D144" s="29" t="s">
        <v>41</v>
      </c>
      <c r="E144">
        <f t="shared" si="13"/>
        <v>0</v>
      </c>
    </row>
    <row r="145" spans="2:5" ht="26.4" x14ac:dyDescent="0.25">
      <c r="B145" s="34">
        <v>8.3000000000000007</v>
      </c>
      <c r="C145" s="35" t="s">
        <v>294</v>
      </c>
      <c r="D145" s="29" t="s">
        <v>41</v>
      </c>
      <c r="E145">
        <f t="shared" si="13"/>
        <v>0</v>
      </c>
    </row>
    <row r="149" spans="2:5" ht="15" customHeight="1" x14ac:dyDescent="0.25">
      <c r="B149" s="13" t="s">
        <v>295</v>
      </c>
      <c r="D149" s="36" t="s">
        <v>296</v>
      </c>
    </row>
    <row r="150" spans="2:5" ht="15" customHeight="1" x14ac:dyDescent="0.25">
      <c r="B150" s="13">
        <f>COUNTIF($C$3:$C$145,"Fully implemented")</f>
        <v>0</v>
      </c>
      <c r="C150" s="37"/>
      <c r="D150" s="36">
        <f>COUNTIF(D5:D145,"Totalmente Implementado")</f>
        <v>1</v>
      </c>
      <c r="E150">
        <f>COUNT(E5:E145)</f>
        <v>118</v>
      </c>
    </row>
    <row r="151" spans="2:5" ht="15" customHeight="1" x14ac:dyDescent="0.25">
      <c r="B151" s="13">
        <f>COUNTIF($C$3:$C$145,"Partially implemented")</f>
        <v>0</v>
      </c>
      <c r="C151" s="37"/>
      <c r="D151" s="36">
        <f>COUNTIF($D$5:$D$145,"Parcialmente Implementado")</f>
        <v>8</v>
      </c>
    </row>
    <row r="152" spans="2:5" ht="15" customHeight="1" x14ac:dyDescent="0.25">
      <c r="B152" s="38">
        <f>COUNTIF($C$3:$C$145,"Not implemented")</f>
        <v>0</v>
      </c>
      <c r="C152" s="37"/>
      <c r="D152" s="36">
        <f>COUNTIF($D$5:$D$145,"No implementado")</f>
        <v>109</v>
      </c>
    </row>
    <row r="153" spans="2:5" ht="15" customHeight="1" x14ac:dyDescent="0.25">
      <c r="B153" s="39">
        <f>SUM(B150:B152)</f>
        <v>0</v>
      </c>
    </row>
  </sheetData>
  <sheetProtection selectLockedCells="1" selectUnlockedCells="1"/>
  <mergeCells count="1">
    <mergeCell ref="B1:E1"/>
  </mergeCells>
  <conditionalFormatting sqref="D5">
    <cfRule type="cellIs" dxfId="53" priority="1" stopIfTrue="1" operator="equal">
      <formula>"Parcialmente implementado"</formula>
    </cfRule>
    <cfRule type="cellIs" dxfId="52" priority="2" stopIfTrue="1" operator="equal">
      <formula>"No implementado"</formula>
    </cfRule>
    <cfRule type="cellIs" dxfId="51" priority="3" stopIfTrue="1" operator="equal">
      <formula>"Totalmente implementado"</formula>
    </cfRule>
  </conditionalFormatting>
  <conditionalFormatting sqref="D8:D17">
    <cfRule type="cellIs" dxfId="50" priority="4" stopIfTrue="1" operator="equal">
      <formula>"Parcialmente implementado"</formula>
    </cfRule>
    <cfRule type="cellIs" dxfId="49" priority="5" stopIfTrue="1" operator="equal">
      <formula>"No implementado"</formula>
    </cfRule>
    <cfRule type="cellIs" dxfId="48" priority="6" stopIfTrue="1" operator="equal">
      <formula>"Totalmente implementado"</formula>
    </cfRule>
  </conditionalFormatting>
  <conditionalFormatting sqref="D19:D26">
    <cfRule type="cellIs" dxfId="47" priority="34" stopIfTrue="1" operator="equal">
      <formula>"Parcialmente implementado"</formula>
    </cfRule>
    <cfRule type="cellIs" dxfId="46" priority="35" stopIfTrue="1" operator="equal">
      <formula>"No implementado"</formula>
    </cfRule>
    <cfRule type="cellIs" dxfId="45" priority="36" stopIfTrue="1" operator="equal">
      <formula>"Totalmente implementado"</formula>
    </cfRule>
  </conditionalFormatting>
  <conditionalFormatting sqref="D28:D35">
    <cfRule type="cellIs" dxfId="44" priority="58" stopIfTrue="1" operator="equal">
      <formula>"Parcialmente implementado"</formula>
    </cfRule>
    <cfRule type="cellIs" dxfId="43" priority="59" stopIfTrue="1" operator="equal">
      <formula>"No implementado"</formula>
    </cfRule>
    <cfRule type="cellIs" dxfId="42" priority="60" stopIfTrue="1" operator="equal">
      <formula>"Totalmente implementado"</formula>
    </cfRule>
  </conditionalFormatting>
  <conditionalFormatting sqref="D37:D40">
    <cfRule type="cellIs" dxfId="41" priority="82" stopIfTrue="1" operator="equal">
      <formula>"Parcialmente implementado"</formula>
    </cfRule>
    <cfRule type="cellIs" dxfId="40" priority="83" stopIfTrue="1" operator="equal">
      <formula>"No implementado"</formula>
    </cfRule>
    <cfRule type="cellIs" dxfId="39" priority="84" stopIfTrue="1" operator="equal">
      <formula>"Totalmente implementado"</formula>
    </cfRule>
  </conditionalFormatting>
  <conditionalFormatting sqref="D43:D51">
    <cfRule type="cellIs" dxfId="38" priority="94" stopIfTrue="1" operator="equal">
      <formula>"Parcialmente implementado"</formula>
    </cfRule>
    <cfRule type="cellIs" dxfId="37" priority="95" stopIfTrue="1" operator="equal">
      <formula>"No implementado"</formula>
    </cfRule>
    <cfRule type="cellIs" dxfId="36" priority="96" stopIfTrue="1" operator="equal">
      <formula>"Totalmente implementado"</formula>
    </cfRule>
  </conditionalFormatting>
  <conditionalFormatting sqref="D53:D63">
    <cfRule type="cellIs" dxfId="35" priority="121" stopIfTrue="1" operator="equal">
      <formula>"Parcialmente implementado"</formula>
    </cfRule>
    <cfRule type="cellIs" dxfId="34" priority="122" stopIfTrue="1" operator="equal">
      <formula>"No implementado"</formula>
    </cfRule>
    <cfRule type="cellIs" dxfId="33" priority="123" stopIfTrue="1" operator="equal">
      <formula>"Totalmente implementado"</formula>
    </cfRule>
  </conditionalFormatting>
  <conditionalFormatting sqref="D65:D70">
    <cfRule type="cellIs" dxfId="32" priority="154" stopIfTrue="1" operator="equal">
      <formula>"Parcialmente implementado"</formula>
    </cfRule>
    <cfRule type="cellIs" dxfId="31" priority="155" stopIfTrue="1" operator="equal">
      <formula>"No implementado"</formula>
    </cfRule>
    <cfRule type="cellIs" dxfId="30" priority="156" stopIfTrue="1" operator="equal">
      <formula>"Totalmente implementado"</formula>
    </cfRule>
  </conditionalFormatting>
  <conditionalFormatting sqref="D73:D81">
    <cfRule type="cellIs" dxfId="29" priority="172" stopIfTrue="1" operator="equal">
      <formula>"Parcialmente implementado"</formula>
    </cfRule>
    <cfRule type="cellIs" dxfId="28" priority="173" stopIfTrue="1" operator="equal">
      <formula>"No implementado"</formula>
    </cfRule>
    <cfRule type="cellIs" dxfId="27" priority="174" stopIfTrue="1" operator="equal">
      <formula>"Totalmente implementado"</formula>
    </cfRule>
  </conditionalFormatting>
  <conditionalFormatting sqref="D84:D90">
    <cfRule type="cellIs" dxfId="26" priority="199" stopIfTrue="1" operator="equal">
      <formula>"Parcialmente implementado"</formula>
    </cfRule>
    <cfRule type="cellIs" dxfId="25" priority="200" stopIfTrue="1" operator="equal">
      <formula>"No implementado"</formula>
    </cfRule>
    <cfRule type="cellIs" dxfId="24" priority="201" stopIfTrue="1" operator="equal">
      <formula>"Totalmente implementado"</formula>
    </cfRule>
  </conditionalFormatting>
  <conditionalFormatting sqref="D92:D97">
    <cfRule type="cellIs" dxfId="23" priority="220" stopIfTrue="1" operator="equal">
      <formula>"Parcialmente implementado"</formula>
    </cfRule>
    <cfRule type="cellIs" dxfId="22" priority="221" stopIfTrue="1" operator="equal">
      <formula>"No implementado"</formula>
    </cfRule>
    <cfRule type="cellIs" dxfId="21" priority="222" stopIfTrue="1" operator="equal">
      <formula>"Totalmente implementado"</formula>
    </cfRule>
  </conditionalFormatting>
  <conditionalFormatting sqref="D99:D105">
    <cfRule type="cellIs" dxfId="20" priority="238" stopIfTrue="1" operator="equal">
      <formula>"Parcialmente implementado"</formula>
    </cfRule>
    <cfRule type="cellIs" dxfId="19" priority="239" stopIfTrue="1" operator="equal">
      <formula>"No implementado"</formula>
    </cfRule>
    <cfRule type="cellIs" dxfId="18" priority="240" stopIfTrue="1" operator="equal">
      <formula>"Totalmente implementado"</formula>
    </cfRule>
  </conditionalFormatting>
  <conditionalFormatting sqref="D108">
    <cfRule type="cellIs" dxfId="17" priority="259" stopIfTrue="1" operator="equal">
      <formula>"Parcialmente implementado"</formula>
    </cfRule>
    <cfRule type="cellIs" dxfId="16" priority="260" stopIfTrue="1" operator="equal">
      <formula>"No implementado"</formula>
    </cfRule>
    <cfRule type="cellIs" dxfId="15" priority="261" stopIfTrue="1" operator="equal">
      <formula>"Totalmente implementado"</formula>
    </cfRule>
  </conditionalFormatting>
  <conditionalFormatting sqref="D110:D119">
    <cfRule type="cellIs" dxfId="14" priority="262" stopIfTrue="1" operator="equal">
      <formula>"Parcialmente implementado"</formula>
    </cfRule>
    <cfRule type="cellIs" dxfId="13" priority="263" stopIfTrue="1" operator="equal">
      <formula>"No implementado"</formula>
    </cfRule>
    <cfRule type="cellIs" dxfId="12" priority="264" stopIfTrue="1" operator="equal">
      <formula>"Totalmente implementado"</formula>
    </cfRule>
  </conditionalFormatting>
  <conditionalFormatting sqref="D121:D126">
    <cfRule type="cellIs" dxfId="11" priority="292" stopIfTrue="1" operator="equal">
      <formula>"Parcialmente implementado"</formula>
    </cfRule>
    <cfRule type="cellIs" dxfId="10" priority="293" stopIfTrue="1" operator="equal">
      <formula>"No implementado"</formula>
    </cfRule>
    <cfRule type="cellIs" dxfId="9" priority="294" stopIfTrue="1" operator="equal">
      <formula>"Totalmente implementado"</formula>
    </cfRule>
  </conditionalFormatting>
  <conditionalFormatting sqref="D129">
    <cfRule type="cellIs" dxfId="8" priority="310" stopIfTrue="1" operator="equal">
      <formula>"Parcialmente implementado"</formula>
    </cfRule>
    <cfRule type="cellIs" dxfId="7" priority="311" stopIfTrue="1" operator="equal">
      <formula>"No implementado"</formula>
    </cfRule>
    <cfRule type="cellIs" dxfId="6" priority="312" stopIfTrue="1" operator="equal">
      <formula>"Totalmente implementado"</formula>
    </cfRule>
  </conditionalFormatting>
  <conditionalFormatting sqref="D131:D137">
    <cfRule type="cellIs" dxfId="5" priority="313" stopIfTrue="1" operator="equal">
      <formula>"Parcialmente implementado"</formula>
    </cfRule>
    <cfRule type="cellIs" dxfId="4" priority="314" stopIfTrue="1" operator="equal">
      <formula>"No implementado"</formula>
    </cfRule>
    <cfRule type="cellIs" dxfId="3" priority="315" stopIfTrue="1" operator="equal">
      <formula>"Totalmente implementado"</formula>
    </cfRule>
  </conditionalFormatting>
  <conditionalFormatting sqref="D139:D145">
    <cfRule type="cellIs" dxfId="2" priority="334" stopIfTrue="1" operator="equal">
      <formula>"Parcialmente implementado"</formula>
    </cfRule>
    <cfRule type="cellIs" dxfId="1" priority="335" stopIfTrue="1" operator="equal">
      <formula>"No implementado"</formula>
    </cfRule>
    <cfRule type="cellIs" dxfId="0" priority="336" stopIfTrue="1" operator="equal">
      <formula>"Totalmente implementado"</formula>
    </cfRule>
  </conditionalFormatting>
  <dataValidations count="3">
    <dataValidation type="list" operator="equal" allowBlank="1" showErrorMessage="1" error="Choose Applicable, Partially applicable or Not applicable" promptTitle="Select Control Scope" sqref="D5 D8:D17 D19:D26 D28:D35 D37:D40 D43:D51 D53:D63 D65:D70 D73:D81 D84:D90 D92:D97 D99:D105 D108 D110:D119 D121:D126 D129 D131:D137 D139:D145" xr:uid="{47703293-35AC-4CCC-9A7A-CFB9EBA67873}">
      <formula1>$C$140:$C$142</formula1>
      <formula2>0</formula2>
    </dataValidation>
    <dataValidation type="list" operator="equal" allowBlank="1" showErrorMessage="1" sqref="D27 D36" xr:uid="{15D7EE56-DBEF-4744-99EA-361468B436DC}">
      <formula1>"1,2,3,4,5"</formula1>
      <formula2>0</formula2>
    </dataValidation>
    <dataValidation type="list" operator="equal" allowBlank="1" showErrorMessage="1" sqref="D146" xr:uid="{0DCB0F40-4259-428F-A6BB-4CFCBF21EAFA}">
      <formula1>"1,2,3,4,5,x"</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F6132-D5FA-4D68-B801-2E7093E2B00B}">
  <dimension ref="A1:H12"/>
  <sheetViews>
    <sheetView topLeftCell="B1" zoomScale="70" zoomScaleNormal="70" workbookViewId="0">
      <selection activeCell="B14" sqref="B14"/>
    </sheetView>
  </sheetViews>
  <sheetFormatPr baseColWidth="10" defaultRowHeight="13.2" x14ac:dyDescent="0.25"/>
  <cols>
    <col min="1" max="1" width="13.33203125" customWidth="1"/>
    <col min="2" max="2" width="117.109375" style="47" customWidth="1"/>
    <col min="3" max="3" width="13" customWidth="1"/>
    <col min="4" max="4" width="32.5546875" customWidth="1"/>
    <col min="5" max="5" width="11.6640625" style="46" customWidth="1"/>
    <col min="6" max="6" width="19.5546875" customWidth="1"/>
    <col min="7" max="7" width="21.44140625" customWidth="1"/>
    <col min="8" max="8" width="29.33203125" customWidth="1"/>
  </cols>
  <sheetData>
    <row r="1" spans="1:8" ht="48" x14ac:dyDescent="0.4">
      <c r="A1" s="75" t="s">
        <v>34</v>
      </c>
      <c r="B1" s="76" t="s">
        <v>306</v>
      </c>
      <c r="C1" s="52" t="s">
        <v>297</v>
      </c>
      <c r="D1" s="52" t="s">
        <v>307</v>
      </c>
      <c r="E1" s="55"/>
    </row>
    <row r="2" spans="1:8" ht="22.8" x14ac:dyDescent="0.4">
      <c r="A2" s="41">
        <v>4</v>
      </c>
      <c r="B2" s="42" t="s">
        <v>432</v>
      </c>
      <c r="C2" s="42"/>
      <c r="D2" s="89"/>
      <c r="E2" s="91">
        <f>AVERAGE(E3:E11)</f>
        <v>0.79444444444444451</v>
      </c>
      <c r="G2" s="109" t="s">
        <v>12</v>
      </c>
      <c r="H2" s="110">
        <f t="shared" ref="H2:H7" si="0">COUNTIF($C$3:$C$43,G2)</f>
        <v>0</v>
      </c>
    </row>
    <row r="3" spans="1:8" ht="15" x14ac:dyDescent="0.25">
      <c r="A3" s="77" t="s">
        <v>433</v>
      </c>
      <c r="B3" s="107" t="s">
        <v>457</v>
      </c>
      <c r="C3" s="44" t="s">
        <v>27</v>
      </c>
      <c r="D3" s="44"/>
      <c r="E3" s="58">
        <f>VLOOKUP(C3,Resumen!$B$15:$C$20,2,0)</f>
        <v>1</v>
      </c>
      <c r="G3" s="109" t="s">
        <v>15</v>
      </c>
      <c r="H3" s="110">
        <f t="shared" si="0"/>
        <v>0</v>
      </c>
    </row>
    <row r="4" spans="1:8" ht="15" x14ac:dyDescent="0.25">
      <c r="A4" s="43" t="s">
        <v>434</v>
      </c>
      <c r="B4" s="106" t="s">
        <v>458</v>
      </c>
      <c r="C4" s="44" t="s">
        <v>18</v>
      </c>
      <c r="D4" s="45"/>
      <c r="E4" s="58">
        <f>VLOOKUP(C4,Resumen!$B$15:$C$20,2,0)</f>
        <v>0.5</v>
      </c>
      <c r="G4" s="109" t="s">
        <v>18</v>
      </c>
      <c r="H4" s="110">
        <f t="shared" si="0"/>
        <v>3</v>
      </c>
    </row>
    <row r="5" spans="1:8" ht="15" x14ac:dyDescent="0.25">
      <c r="A5" s="43" t="s">
        <v>435</v>
      </c>
      <c r="B5" s="96" t="s">
        <v>505</v>
      </c>
      <c r="C5" s="44" t="s">
        <v>21</v>
      </c>
      <c r="D5" s="45"/>
      <c r="E5" s="58">
        <f>VLOOKUP(C5,Resumen!$B$15:$C$20,2,0)</f>
        <v>0.9</v>
      </c>
      <c r="G5" s="109" t="s">
        <v>21</v>
      </c>
      <c r="H5" s="110">
        <f t="shared" si="0"/>
        <v>3</v>
      </c>
    </row>
    <row r="6" spans="1:8" ht="27" customHeight="1" x14ac:dyDescent="0.25">
      <c r="A6" s="43" t="s">
        <v>436</v>
      </c>
      <c r="B6" s="96" t="s">
        <v>509</v>
      </c>
      <c r="C6" s="44" t="s">
        <v>24</v>
      </c>
      <c r="D6" s="45"/>
      <c r="E6" s="58">
        <f>VLOOKUP(C6,Resumen!$B$15:$C$20,2,0)</f>
        <v>0.95</v>
      </c>
      <c r="G6" s="109" t="s">
        <v>24</v>
      </c>
      <c r="H6" s="110">
        <f t="shared" si="0"/>
        <v>1</v>
      </c>
    </row>
    <row r="7" spans="1:8" ht="15" x14ac:dyDescent="0.25">
      <c r="A7" s="43" t="s">
        <v>437</v>
      </c>
      <c r="B7" s="96" t="s">
        <v>506</v>
      </c>
      <c r="C7" s="44" t="s">
        <v>27</v>
      </c>
      <c r="D7" s="45"/>
      <c r="E7" s="58">
        <f>VLOOKUP(C7,Resumen!$B$15:$C$20,2,0)</f>
        <v>1</v>
      </c>
      <c r="G7" s="109" t="s">
        <v>27</v>
      </c>
      <c r="H7" s="110">
        <f t="shared" si="0"/>
        <v>2</v>
      </c>
    </row>
    <row r="8" spans="1:8" ht="26.4" customHeight="1" x14ac:dyDescent="0.25">
      <c r="A8" s="43" t="s">
        <v>438</v>
      </c>
      <c r="B8" s="99" t="s">
        <v>507</v>
      </c>
      <c r="C8" s="44" t="s">
        <v>18</v>
      </c>
      <c r="D8" s="45"/>
      <c r="E8" s="58">
        <f>VLOOKUP(C8,Resumen!$B$15:$C$20,2,0)</f>
        <v>0.5</v>
      </c>
    </row>
    <row r="9" spans="1:8" ht="26.4" x14ac:dyDescent="0.25">
      <c r="A9" s="43" t="s">
        <v>439</v>
      </c>
      <c r="B9" s="99" t="s">
        <v>508</v>
      </c>
      <c r="C9" s="44" t="s">
        <v>21</v>
      </c>
      <c r="D9" s="45"/>
      <c r="E9" s="58">
        <f>VLOOKUP(C9,Resumen!$B$15:$C$20,2,0)</f>
        <v>0.9</v>
      </c>
    </row>
    <row r="10" spans="1:8" ht="15" x14ac:dyDescent="0.25">
      <c r="A10" s="43" t="s">
        <v>440</v>
      </c>
      <c r="B10" s="106" t="s">
        <v>459</v>
      </c>
      <c r="C10" s="44" t="s">
        <v>18</v>
      </c>
      <c r="D10" s="45"/>
      <c r="E10" s="58">
        <f>VLOOKUP(C10,Resumen!$B$15:$C$20,2,0)</f>
        <v>0.5</v>
      </c>
      <c r="G10" s="40" t="s">
        <v>299</v>
      </c>
      <c r="H10" s="9">
        <f>SUM(H2:H3)</f>
        <v>0</v>
      </c>
    </row>
    <row r="11" spans="1:8" ht="15" x14ac:dyDescent="0.25">
      <c r="A11" s="43" t="s">
        <v>441</v>
      </c>
      <c r="B11" s="106" t="s">
        <v>460</v>
      </c>
      <c r="C11" s="44" t="s">
        <v>21</v>
      </c>
      <c r="D11" s="45"/>
      <c r="E11" s="58">
        <f>VLOOKUP(C11,Resumen!$B$15:$C$20,2,0)</f>
        <v>0.9</v>
      </c>
      <c r="G11" s="40" t="s">
        <v>300</v>
      </c>
      <c r="H11" s="9">
        <f>SUM(H4:H5)</f>
        <v>6</v>
      </c>
    </row>
    <row r="12" spans="1:8" x14ac:dyDescent="0.25">
      <c r="G12" s="40" t="s">
        <v>298</v>
      </c>
      <c r="H12" s="9">
        <f>SUM(H6:H7)</f>
        <v>3</v>
      </c>
    </row>
  </sheetData>
  <sheetProtection selectLockedCells="1" selectUnlockedCells="1"/>
  <phoneticPr fontId="8" type="noConversion"/>
  <dataValidations count="1">
    <dataValidation operator="equal" allowBlank="1" showErrorMessage="1" sqref="D3:D11" xr:uid="{38B879C7-8DAA-440E-AD98-950F1B054287}">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A976-AAD6-4EC7-8ABF-CD9FE4DD6918}">
  <dimension ref="A1:H74"/>
  <sheetViews>
    <sheetView topLeftCell="A13" zoomScale="71" zoomScaleNormal="85" workbookViewId="0">
      <selection activeCell="E31" sqref="E31"/>
    </sheetView>
  </sheetViews>
  <sheetFormatPr baseColWidth="10" defaultRowHeight="13.2" x14ac:dyDescent="0.25"/>
  <cols>
    <col min="1" max="1" width="13.33203125" customWidth="1"/>
    <col min="2" max="2" width="111.109375" customWidth="1"/>
    <col min="3" max="3" width="17.6640625" customWidth="1"/>
    <col min="4" max="4" width="32.5546875" customWidth="1"/>
    <col min="5" max="5" width="18.6640625" style="46" customWidth="1"/>
    <col min="6" max="6" width="16.109375" customWidth="1"/>
    <col min="7" max="7" width="20" customWidth="1"/>
    <col min="8" max="8" width="20.6640625" customWidth="1"/>
  </cols>
  <sheetData>
    <row r="1" spans="1:8" ht="48" x14ac:dyDescent="0.4">
      <c r="A1" s="62" t="s">
        <v>34</v>
      </c>
      <c r="B1" s="63" t="s">
        <v>306</v>
      </c>
      <c r="C1" s="62" t="s">
        <v>297</v>
      </c>
      <c r="D1" s="62" t="s">
        <v>307</v>
      </c>
      <c r="E1" s="55"/>
    </row>
    <row r="2" spans="1:8" ht="45.6" x14ac:dyDescent="0.4">
      <c r="A2" s="41">
        <v>5</v>
      </c>
      <c r="B2" s="42" t="s">
        <v>378</v>
      </c>
      <c r="C2" s="42"/>
      <c r="D2" s="42"/>
      <c r="E2" s="91">
        <f>AVERAGE(E3,E7,E11,E19,E24,E31,E38)</f>
        <v>0.86355442176870745</v>
      </c>
      <c r="G2" s="109" t="s">
        <v>12</v>
      </c>
      <c r="H2" s="110">
        <f>COUNTIF($C$4:$C$46,G2)</f>
        <v>0</v>
      </c>
    </row>
    <row r="3" spans="1:8" ht="17.399999999999999" x14ac:dyDescent="0.3">
      <c r="A3" s="53" t="s">
        <v>167</v>
      </c>
      <c r="B3" s="54" t="s">
        <v>379</v>
      </c>
      <c r="C3" s="54"/>
      <c r="D3" s="54"/>
      <c r="E3" s="85">
        <f>AVERAGE(E4:E8)</f>
        <v>0.94666666666666655</v>
      </c>
      <c r="G3" s="109" t="s">
        <v>15</v>
      </c>
      <c r="H3" s="110">
        <f>COUNTIF($C$4:$C$46,G3)</f>
        <v>1</v>
      </c>
    </row>
    <row r="4" spans="1:8" ht="15" x14ac:dyDescent="0.25">
      <c r="A4" s="43" t="s">
        <v>170</v>
      </c>
      <c r="B4" s="66" t="s">
        <v>380</v>
      </c>
      <c r="C4" s="44" t="s">
        <v>27</v>
      </c>
      <c r="D4" s="45"/>
      <c r="E4" s="58">
        <f>VLOOKUP(C4,Resumen!$B$15:$C$20,2,0)</f>
        <v>1</v>
      </c>
      <c r="G4" s="109" t="s">
        <v>18</v>
      </c>
      <c r="H4" s="110">
        <f>COUNTIF($C$4:$C$46,G4)</f>
        <v>6</v>
      </c>
    </row>
    <row r="5" spans="1:8" ht="15" x14ac:dyDescent="0.25">
      <c r="A5" s="43" t="s">
        <v>172</v>
      </c>
      <c r="B5" s="66" t="s">
        <v>381</v>
      </c>
      <c r="C5" s="44" t="s">
        <v>21</v>
      </c>
      <c r="D5" s="64"/>
      <c r="E5" s="58">
        <f>VLOOKUP(C5,Resumen!$B$15:$C$20,2,0)</f>
        <v>0.9</v>
      </c>
      <c r="G5" s="109" t="s">
        <v>21</v>
      </c>
      <c r="H5" s="110">
        <f>COUNTIF($C$4:$C$46,G5)</f>
        <v>9</v>
      </c>
    </row>
    <row r="6" spans="1:8" ht="15" x14ac:dyDescent="0.25">
      <c r="A6" s="43" t="s">
        <v>174</v>
      </c>
      <c r="B6" s="66" t="s">
        <v>382</v>
      </c>
      <c r="C6" s="44" t="s">
        <v>24</v>
      </c>
      <c r="D6" s="64"/>
      <c r="E6" s="58">
        <f>VLOOKUP(C6,Resumen!$B$15:$C$20,2,0)</f>
        <v>0.95</v>
      </c>
      <c r="G6" s="109" t="s">
        <v>24</v>
      </c>
      <c r="H6" s="110">
        <f>COUNTIF($C$4:$C$46,G6)</f>
        <v>13</v>
      </c>
    </row>
    <row r="7" spans="1:8" ht="34.799999999999997" x14ac:dyDescent="0.3">
      <c r="A7" s="53" t="s">
        <v>186</v>
      </c>
      <c r="B7" s="54" t="s">
        <v>383</v>
      </c>
      <c r="C7" s="54"/>
      <c r="D7" s="86"/>
      <c r="E7" s="87">
        <f>AVERAGE(E8:E10)</f>
        <v>0.93333333333333324</v>
      </c>
      <c r="G7" s="109" t="s">
        <v>27</v>
      </c>
      <c r="H7" s="110">
        <f>COUNTIF($C$4:$C$46,G7)</f>
        <v>7</v>
      </c>
    </row>
    <row r="8" spans="1:8" ht="15.6" x14ac:dyDescent="0.25">
      <c r="A8" s="43" t="s">
        <v>384</v>
      </c>
      <c r="B8" s="66" t="s">
        <v>385</v>
      </c>
      <c r="C8" s="44" t="s">
        <v>24</v>
      </c>
      <c r="D8" s="71"/>
      <c r="E8" s="58">
        <f>VLOOKUP(C8,Resumen!$B$15:$C$20,2,0)</f>
        <v>0.95</v>
      </c>
    </row>
    <row r="9" spans="1:8" ht="26.4" x14ac:dyDescent="0.25">
      <c r="A9" s="43" t="s">
        <v>386</v>
      </c>
      <c r="B9" s="64" t="s">
        <v>387</v>
      </c>
      <c r="C9" s="44" t="s">
        <v>21</v>
      </c>
      <c r="D9" s="64"/>
      <c r="E9" s="58">
        <f>VLOOKUP(C9,Resumen!$B$15:$C$20,2,0)</f>
        <v>0.9</v>
      </c>
    </row>
    <row r="10" spans="1:8" ht="15" x14ac:dyDescent="0.25">
      <c r="A10" s="43" t="s">
        <v>456</v>
      </c>
      <c r="B10" s="64"/>
      <c r="C10" s="44" t="s">
        <v>24</v>
      </c>
      <c r="D10" s="64"/>
      <c r="E10" s="58">
        <f>VLOOKUP(C10,Resumen!$B$15:$C$20,2,0)</f>
        <v>0.95</v>
      </c>
      <c r="G10" s="40" t="s">
        <v>299</v>
      </c>
      <c r="H10" s="9">
        <f>SUM(H2:H3)</f>
        <v>1</v>
      </c>
    </row>
    <row r="11" spans="1:8" ht="17.399999999999999" x14ac:dyDescent="0.3">
      <c r="A11" s="72" t="s">
        <v>301</v>
      </c>
      <c r="B11" s="54" t="s">
        <v>388</v>
      </c>
      <c r="C11" s="54"/>
      <c r="D11" s="54"/>
      <c r="E11" s="87">
        <f>AVERAGE(E12:E18)</f>
        <v>0.82857142857142851</v>
      </c>
      <c r="G11" s="40" t="s">
        <v>300</v>
      </c>
      <c r="H11" s="9">
        <f>SUM(H4:H5)</f>
        <v>15</v>
      </c>
    </row>
    <row r="12" spans="1:8" ht="15" x14ac:dyDescent="0.25">
      <c r="A12" s="43" t="s">
        <v>389</v>
      </c>
      <c r="B12" s="66" t="s">
        <v>390</v>
      </c>
      <c r="C12" s="44" t="s">
        <v>18</v>
      </c>
      <c r="D12" s="45"/>
      <c r="E12" s="58">
        <f>VLOOKUP(C12,Resumen!$B$15:$C$20,2,0)</f>
        <v>0.5</v>
      </c>
      <c r="G12" s="40" t="s">
        <v>298</v>
      </c>
      <c r="H12" s="9">
        <f>SUM(H6:H7)</f>
        <v>20</v>
      </c>
    </row>
    <row r="13" spans="1:8" ht="26.4" x14ac:dyDescent="0.25">
      <c r="A13" s="43" t="s">
        <v>391</v>
      </c>
      <c r="B13" s="64" t="s">
        <v>392</v>
      </c>
      <c r="C13" s="44" t="s">
        <v>21</v>
      </c>
      <c r="D13" s="73"/>
      <c r="E13" s="58">
        <f>VLOOKUP(C13,Resumen!$B$15:$C$20,2,0)</f>
        <v>0.9</v>
      </c>
    </row>
    <row r="14" spans="1:8" ht="15" x14ac:dyDescent="0.25">
      <c r="A14" s="43" t="s">
        <v>393</v>
      </c>
      <c r="B14" s="66" t="s">
        <v>394</v>
      </c>
      <c r="C14" s="44" t="s">
        <v>18</v>
      </c>
      <c r="D14" s="45"/>
      <c r="E14" s="58">
        <f>VLOOKUP(C14,Resumen!$B$15:$C$20,2,0)</f>
        <v>0.5</v>
      </c>
    </row>
    <row r="15" spans="1:8" ht="15" x14ac:dyDescent="0.25">
      <c r="A15" s="43" t="s">
        <v>395</v>
      </c>
      <c r="B15" s="66" t="s">
        <v>396</v>
      </c>
      <c r="C15" s="44" t="s">
        <v>27</v>
      </c>
      <c r="D15" s="45"/>
      <c r="E15" s="58">
        <f>VLOOKUP(C15,Resumen!$B$15:$C$20,2,0)</f>
        <v>1</v>
      </c>
    </row>
    <row r="16" spans="1:8" ht="26.4" x14ac:dyDescent="0.25">
      <c r="A16" s="43" t="s">
        <v>397</v>
      </c>
      <c r="B16" s="64" t="s">
        <v>398</v>
      </c>
      <c r="C16" s="44" t="s">
        <v>24</v>
      </c>
      <c r="D16" s="64"/>
      <c r="E16" s="58">
        <f>VLOOKUP(C16,Resumen!$B$15:$C$20,2,0)</f>
        <v>0.95</v>
      </c>
    </row>
    <row r="17" spans="1:5" ht="26.4" x14ac:dyDescent="0.25">
      <c r="A17" s="43" t="s">
        <v>399</v>
      </c>
      <c r="B17" s="64" t="s">
        <v>400</v>
      </c>
      <c r="C17" s="44" t="s">
        <v>24</v>
      </c>
      <c r="D17" s="64"/>
      <c r="E17" s="58">
        <f>VLOOKUP(C17,Resumen!$B$15:$C$20,2,0)</f>
        <v>0.95</v>
      </c>
    </row>
    <row r="18" spans="1:5" ht="26.4" x14ac:dyDescent="0.25">
      <c r="A18" s="43" t="s">
        <v>401</v>
      </c>
      <c r="B18" s="64" t="s">
        <v>402</v>
      </c>
      <c r="C18" s="44" t="s">
        <v>27</v>
      </c>
      <c r="D18" s="45"/>
      <c r="E18" s="58">
        <f>VLOOKUP(C18,Resumen!$B$15:$C$20,2,0)</f>
        <v>1</v>
      </c>
    </row>
    <row r="19" spans="1:5" ht="17.399999999999999" x14ac:dyDescent="0.3">
      <c r="A19" s="72" t="s">
        <v>302</v>
      </c>
      <c r="B19" s="54" t="s">
        <v>403</v>
      </c>
      <c r="C19" s="54"/>
      <c r="D19" s="54"/>
      <c r="E19" s="87">
        <f>AVERAGE(E20:E23)</f>
        <v>0.83749999999999991</v>
      </c>
    </row>
    <row r="20" spans="1:5" ht="15" x14ac:dyDescent="0.25">
      <c r="A20" s="43" t="s">
        <v>404</v>
      </c>
      <c r="B20" s="66" t="s">
        <v>405</v>
      </c>
      <c r="C20" s="44" t="s">
        <v>21</v>
      </c>
      <c r="D20" s="45"/>
      <c r="E20" s="58">
        <f>VLOOKUP(C20,Resumen!$B$15:$C$20,2,0)</f>
        <v>0.9</v>
      </c>
    </row>
    <row r="21" spans="1:5" ht="26.4" x14ac:dyDescent="0.25">
      <c r="A21" s="43" t="s">
        <v>406</v>
      </c>
      <c r="B21" s="64" t="s">
        <v>407</v>
      </c>
      <c r="C21" s="44" t="s">
        <v>18</v>
      </c>
      <c r="D21" s="64"/>
      <c r="E21" s="58">
        <f>VLOOKUP(C21,Resumen!$B$15:$C$20,2,0)</f>
        <v>0.5</v>
      </c>
    </row>
    <row r="22" spans="1:5" ht="15" x14ac:dyDescent="0.25">
      <c r="A22" s="43" t="s">
        <v>408</v>
      </c>
      <c r="B22" s="66" t="s">
        <v>409</v>
      </c>
      <c r="C22" s="44" t="s">
        <v>27</v>
      </c>
      <c r="D22" s="64"/>
      <c r="E22" s="58">
        <f>VLOOKUP(C22,Resumen!$B$15:$C$20,2,0)</f>
        <v>1</v>
      </c>
    </row>
    <row r="23" spans="1:5" ht="15" x14ac:dyDescent="0.25">
      <c r="A23" s="43" t="s">
        <v>410</v>
      </c>
      <c r="B23" s="68" t="s">
        <v>411</v>
      </c>
      <c r="C23" s="44" t="s">
        <v>24</v>
      </c>
      <c r="D23" s="64"/>
      <c r="E23" s="58">
        <f>VLOOKUP(C23,Resumen!$B$15:$C$20,2,0)</f>
        <v>0.95</v>
      </c>
    </row>
    <row r="24" spans="1:5" ht="17.399999999999999" x14ac:dyDescent="0.3">
      <c r="A24" s="72" t="s">
        <v>303</v>
      </c>
      <c r="B24" s="54" t="s">
        <v>412</v>
      </c>
      <c r="C24" s="54"/>
      <c r="D24" s="54"/>
      <c r="E24" s="87">
        <f>AVERAGE(E25:E30)</f>
        <v>0.8833333333333333</v>
      </c>
    </row>
    <row r="25" spans="1:5" ht="26.4" x14ac:dyDescent="0.25">
      <c r="A25" s="43" t="s">
        <v>413</v>
      </c>
      <c r="B25" s="64" t="s">
        <v>514</v>
      </c>
      <c r="C25" s="44" t="s">
        <v>27</v>
      </c>
      <c r="D25" s="73"/>
      <c r="E25" s="58">
        <f>VLOOKUP(C25,Resumen!$B$15:$C$20,2,0)</f>
        <v>1</v>
      </c>
    </row>
    <row r="26" spans="1:5" ht="15" x14ac:dyDescent="0.25">
      <c r="A26" s="43" t="s">
        <v>414</v>
      </c>
      <c r="B26" s="64" t="s">
        <v>510</v>
      </c>
      <c r="C26" s="44" t="s">
        <v>24</v>
      </c>
      <c r="D26" s="73"/>
      <c r="E26" s="58">
        <f>VLOOKUP(C26,Resumen!$B$15:$C$20,2,0)</f>
        <v>0.95</v>
      </c>
    </row>
    <row r="27" spans="1:5" ht="26.4" x14ac:dyDescent="0.25">
      <c r="A27" s="43" t="s">
        <v>415</v>
      </c>
      <c r="B27" s="64" t="s">
        <v>511</v>
      </c>
      <c r="C27" s="44" t="s">
        <v>21</v>
      </c>
      <c r="D27" s="73"/>
      <c r="E27" s="58">
        <f>VLOOKUP(C27,Resumen!$B$15:$C$20,2,0)</f>
        <v>0.9</v>
      </c>
    </row>
    <row r="28" spans="1:5" ht="26.4" x14ac:dyDescent="0.25">
      <c r="A28" s="43" t="s">
        <v>416</v>
      </c>
      <c r="B28" s="64" t="s">
        <v>512</v>
      </c>
      <c r="C28" s="44" t="s">
        <v>18</v>
      </c>
      <c r="D28" s="73"/>
      <c r="E28" s="58">
        <f>VLOOKUP(C28,Resumen!$B$15:$C$20,2,0)</f>
        <v>0.5</v>
      </c>
    </row>
    <row r="29" spans="1:5" ht="26.4" x14ac:dyDescent="0.25">
      <c r="A29" s="43" t="s">
        <v>417</v>
      </c>
      <c r="B29" s="64" t="s">
        <v>513</v>
      </c>
      <c r="C29" s="44" t="s">
        <v>27</v>
      </c>
      <c r="D29" s="73"/>
      <c r="E29" s="58">
        <f>VLOOKUP(C29,Resumen!$B$15:$C$20,2,0)</f>
        <v>1</v>
      </c>
    </row>
    <row r="30" spans="1:5" ht="15" x14ac:dyDescent="0.25">
      <c r="A30" s="43" t="s">
        <v>418</v>
      </c>
      <c r="B30" s="68" t="s">
        <v>419</v>
      </c>
      <c r="C30" s="44" t="s">
        <v>24</v>
      </c>
      <c r="D30" s="64"/>
      <c r="E30" s="58">
        <f>VLOOKUP(C30,Resumen!$B$15:$C$20,2,0)</f>
        <v>0.95</v>
      </c>
    </row>
    <row r="31" spans="1:5" ht="17.399999999999999" x14ac:dyDescent="0.3">
      <c r="A31" s="72" t="s">
        <v>305</v>
      </c>
      <c r="B31" s="54" t="s">
        <v>420</v>
      </c>
      <c r="C31" s="54"/>
      <c r="D31" s="54"/>
      <c r="E31" s="87">
        <f>AVERAGE(E32:E37)</f>
        <v>0.85833333333333339</v>
      </c>
    </row>
    <row r="32" spans="1:5" ht="15" x14ac:dyDescent="0.25">
      <c r="A32" s="43" t="s">
        <v>528</v>
      </c>
      <c r="B32" s="74" t="s">
        <v>421</v>
      </c>
      <c r="C32" s="44" t="s">
        <v>24</v>
      </c>
      <c r="D32" s="48"/>
      <c r="E32" s="58">
        <f>VLOOKUP(C32,Resumen!$B$15:$C$20,2,0)</f>
        <v>0.95</v>
      </c>
    </row>
    <row r="33" spans="1:5" s="93" customFormat="1" ht="15" x14ac:dyDescent="0.25">
      <c r="A33" s="95" t="s">
        <v>529</v>
      </c>
      <c r="B33" s="74" t="s">
        <v>534</v>
      </c>
      <c r="C33" s="100" t="s">
        <v>24</v>
      </c>
      <c r="D33" s="48"/>
      <c r="E33" s="58">
        <f>VLOOKUP(C33,Resumen!$B$15:$C$20,2,0)</f>
        <v>0.95</v>
      </c>
    </row>
    <row r="34" spans="1:5" s="93" customFormat="1" ht="15" x14ac:dyDescent="0.25">
      <c r="A34" s="95" t="s">
        <v>530</v>
      </c>
      <c r="B34" s="74" t="s">
        <v>535</v>
      </c>
      <c r="C34" s="100" t="s">
        <v>21</v>
      </c>
      <c r="D34" s="48"/>
      <c r="E34" s="58">
        <f>VLOOKUP(C34,Resumen!$B$15:$C$20,2,0)</f>
        <v>0.9</v>
      </c>
    </row>
    <row r="35" spans="1:5" s="93" customFormat="1" ht="15" x14ac:dyDescent="0.25">
      <c r="A35" s="95" t="s">
        <v>531</v>
      </c>
      <c r="B35" s="74" t="s">
        <v>536</v>
      </c>
      <c r="C35" s="100" t="s">
        <v>18</v>
      </c>
      <c r="D35" s="48"/>
      <c r="E35" s="58">
        <f>VLOOKUP(C35,Resumen!$B$15:$C$20,2,0)</f>
        <v>0.5</v>
      </c>
    </row>
    <row r="36" spans="1:5" s="93" customFormat="1" ht="15" x14ac:dyDescent="0.25">
      <c r="A36" s="95" t="s">
        <v>532</v>
      </c>
      <c r="B36" s="74" t="s">
        <v>537</v>
      </c>
      <c r="C36" s="100" t="s">
        <v>24</v>
      </c>
      <c r="D36" s="48"/>
      <c r="E36" s="58">
        <f>VLOOKUP(C36,Resumen!$B$15:$C$20,2,0)</f>
        <v>0.95</v>
      </c>
    </row>
    <row r="37" spans="1:5" s="93" customFormat="1" ht="15" x14ac:dyDescent="0.25">
      <c r="A37" s="95" t="s">
        <v>533</v>
      </c>
      <c r="B37" s="74" t="s">
        <v>538</v>
      </c>
      <c r="C37" s="100" t="s">
        <v>21</v>
      </c>
      <c r="D37" s="48"/>
      <c r="E37" s="58">
        <f>VLOOKUP(C37,Resumen!$B$15:$C$20,2,0)</f>
        <v>0.9</v>
      </c>
    </row>
    <row r="38" spans="1:5" ht="17.399999999999999" x14ac:dyDescent="0.3">
      <c r="A38" s="72" t="s">
        <v>422</v>
      </c>
      <c r="B38" s="54" t="s">
        <v>423</v>
      </c>
      <c r="C38" s="54"/>
      <c r="D38" s="54"/>
      <c r="E38" s="87">
        <f>AVERAGE(E39:E45)</f>
        <v>0.75714285714285712</v>
      </c>
    </row>
    <row r="39" spans="1:5" ht="15" x14ac:dyDescent="0.25">
      <c r="A39" s="43" t="s">
        <v>424</v>
      </c>
      <c r="B39" s="64" t="s">
        <v>524</v>
      </c>
      <c r="C39" s="44" t="s">
        <v>27</v>
      </c>
      <c r="D39" s="73"/>
      <c r="E39" s="58">
        <f>VLOOKUP(C39,Resumen!$B$15:$C$20,2,0)</f>
        <v>1</v>
      </c>
    </row>
    <row r="40" spans="1:5" ht="15" x14ac:dyDescent="0.25">
      <c r="A40" s="43" t="s">
        <v>425</v>
      </c>
      <c r="B40" s="64" t="s">
        <v>525</v>
      </c>
      <c r="C40" s="44" t="s">
        <v>24</v>
      </c>
      <c r="D40" s="64"/>
      <c r="E40" s="58">
        <f>VLOOKUP(C40,Resumen!$B$15:$C$20,2,0)</f>
        <v>0.95</v>
      </c>
    </row>
    <row r="41" spans="1:5" ht="26.4" x14ac:dyDescent="0.25">
      <c r="A41" s="43" t="s">
        <v>426</v>
      </c>
      <c r="B41" s="64" t="s">
        <v>526</v>
      </c>
      <c r="C41" s="44" t="s">
        <v>21</v>
      </c>
      <c r="D41" s="64"/>
      <c r="E41" s="58">
        <f>VLOOKUP(C41,Resumen!$B$15:$C$20,2,0)</f>
        <v>0.9</v>
      </c>
    </row>
    <row r="42" spans="1:5" ht="15" x14ac:dyDescent="0.25">
      <c r="A42" s="43" t="s">
        <v>427</v>
      </c>
      <c r="B42" s="64" t="s">
        <v>527</v>
      </c>
      <c r="C42" s="44" t="s">
        <v>24</v>
      </c>
      <c r="D42" s="64"/>
      <c r="E42" s="58">
        <f>VLOOKUP(C42,Resumen!$B$15:$C$20,2,0)</f>
        <v>0.95</v>
      </c>
    </row>
    <row r="43" spans="1:5" ht="15" x14ac:dyDescent="0.25">
      <c r="A43" s="43" t="s">
        <v>428</v>
      </c>
      <c r="B43" s="67" t="s">
        <v>429</v>
      </c>
      <c r="C43" s="44" t="s">
        <v>18</v>
      </c>
      <c r="D43" s="64"/>
      <c r="E43" s="58">
        <f>VLOOKUP(C43,Resumen!$B$15:$C$20,2,0)</f>
        <v>0.5</v>
      </c>
    </row>
    <row r="44" spans="1:5" ht="15" x14ac:dyDescent="0.25">
      <c r="A44" s="43" t="s">
        <v>430</v>
      </c>
      <c r="B44" s="66" t="s">
        <v>431</v>
      </c>
      <c r="C44" s="44" t="s">
        <v>21</v>
      </c>
      <c r="D44" s="64"/>
      <c r="E44" s="58">
        <f>VLOOKUP(C44,Resumen!$B$15:$C$20,2,0)</f>
        <v>0.9</v>
      </c>
    </row>
    <row r="45" spans="1:5" ht="15" x14ac:dyDescent="0.25">
      <c r="A45" s="95" t="s">
        <v>486</v>
      </c>
      <c r="B45" s="51" t="s">
        <v>304</v>
      </c>
      <c r="C45" s="44" t="s">
        <v>15</v>
      </c>
      <c r="D45" s="45"/>
      <c r="E45" s="58">
        <f>VLOOKUP(C45,Resumen!$B$15:$C$20,2,0)</f>
        <v>0.1</v>
      </c>
    </row>
    <row r="46" spans="1:5" ht="17.399999999999999" x14ac:dyDescent="0.3">
      <c r="A46" s="111"/>
      <c r="B46" s="98"/>
      <c r="C46" s="98"/>
      <c r="D46" s="98"/>
      <c r="E46" s="112"/>
    </row>
    <row r="47" spans="1:5" ht="15" x14ac:dyDescent="0.25">
      <c r="A47" s="101"/>
      <c r="B47" s="113"/>
      <c r="C47" s="114"/>
      <c r="D47" s="115"/>
      <c r="E47" s="116"/>
    </row>
    <row r="48" spans="1:5" ht="15" x14ac:dyDescent="0.25">
      <c r="A48" s="101"/>
      <c r="B48" s="117"/>
      <c r="C48" s="114"/>
      <c r="D48" s="115"/>
      <c r="E48" s="116"/>
    </row>
    <row r="49" spans="1:5" ht="17.399999999999999" x14ac:dyDescent="0.3">
      <c r="A49" s="111"/>
      <c r="B49" s="98"/>
      <c r="C49" s="98"/>
      <c r="D49" s="98"/>
      <c r="E49" s="112"/>
    </row>
    <row r="50" spans="1:5" ht="15" x14ac:dyDescent="0.25">
      <c r="A50" s="101"/>
      <c r="B50" s="113"/>
      <c r="C50" s="114"/>
      <c r="D50" s="115"/>
      <c r="E50" s="116"/>
    </row>
    <row r="51" spans="1:5" ht="15" x14ac:dyDescent="0.25">
      <c r="A51" s="101"/>
      <c r="B51" s="117"/>
      <c r="C51" s="114"/>
      <c r="D51" s="115"/>
      <c r="E51" s="116"/>
    </row>
    <row r="52" spans="1:5" ht="17.399999999999999" x14ac:dyDescent="0.3">
      <c r="A52" s="111"/>
      <c r="B52" s="98"/>
      <c r="C52" s="98"/>
      <c r="D52" s="98"/>
      <c r="E52" s="112"/>
    </row>
    <row r="53" spans="1:5" ht="15" x14ac:dyDescent="0.25">
      <c r="A53" s="101"/>
      <c r="B53" s="113"/>
      <c r="C53" s="114"/>
      <c r="D53" s="115"/>
      <c r="E53" s="116"/>
    </row>
    <row r="54" spans="1:5" ht="15" x14ac:dyDescent="0.25">
      <c r="A54" s="101"/>
      <c r="B54" s="117"/>
      <c r="C54" s="114"/>
      <c r="D54" s="115"/>
      <c r="E54" s="116"/>
    </row>
    <row r="55" spans="1:5" ht="17.399999999999999" x14ac:dyDescent="0.3">
      <c r="A55" s="111"/>
      <c r="B55" s="98"/>
      <c r="C55" s="98"/>
      <c r="D55" s="98"/>
      <c r="E55" s="112"/>
    </row>
    <row r="56" spans="1:5" ht="15" x14ac:dyDescent="0.25">
      <c r="A56" s="101"/>
      <c r="B56" s="113"/>
      <c r="C56" s="114"/>
      <c r="D56" s="115"/>
      <c r="E56" s="116"/>
    </row>
    <row r="57" spans="1:5" ht="15" x14ac:dyDescent="0.25">
      <c r="A57" s="101"/>
      <c r="B57" s="117"/>
      <c r="C57" s="114"/>
      <c r="D57" s="115"/>
      <c r="E57" s="116"/>
    </row>
    <row r="58" spans="1:5" ht="17.399999999999999" x14ac:dyDescent="0.3">
      <c r="A58" s="111"/>
      <c r="B58" s="98"/>
      <c r="C58" s="98"/>
      <c r="D58" s="98"/>
      <c r="E58" s="112"/>
    </row>
    <row r="59" spans="1:5" ht="15" x14ac:dyDescent="0.25">
      <c r="A59" s="101"/>
      <c r="B59" s="113"/>
      <c r="C59" s="114"/>
      <c r="D59" s="115"/>
      <c r="E59" s="116"/>
    </row>
    <row r="60" spans="1:5" ht="15" x14ac:dyDescent="0.25">
      <c r="A60" s="101"/>
      <c r="B60" s="117"/>
      <c r="C60" s="114"/>
      <c r="D60" s="115"/>
      <c r="E60" s="116"/>
    </row>
    <row r="61" spans="1:5" ht="17.399999999999999" x14ac:dyDescent="0.3">
      <c r="A61" s="111"/>
      <c r="B61" s="98"/>
      <c r="C61" s="98"/>
      <c r="D61" s="98"/>
      <c r="E61" s="112"/>
    </row>
    <row r="62" spans="1:5" ht="15" x14ac:dyDescent="0.25">
      <c r="A62" s="101"/>
      <c r="B62" s="113"/>
      <c r="C62" s="114"/>
      <c r="D62" s="115"/>
      <c r="E62" s="116"/>
    </row>
    <row r="63" spans="1:5" ht="15" x14ac:dyDescent="0.25">
      <c r="A63" s="101"/>
      <c r="B63" s="117"/>
      <c r="C63" s="114"/>
      <c r="D63" s="115"/>
      <c r="E63" s="116"/>
    </row>
    <row r="64" spans="1:5" ht="15" x14ac:dyDescent="0.25">
      <c r="A64" s="101"/>
      <c r="B64" s="117"/>
      <c r="C64" s="114"/>
      <c r="D64" s="115"/>
      <c r="E64" s="116"/>
    </row>
    <row r="65" spans="1:5" ht="15" x14ac:dyDescent="0.25">
      <c r="A65" s="101"/>
      <c r="B65" s="117"/>
      <c r="C65" s="114"/>
      <c r="D65" s="115"/>
      <c r="E65" s="116"/>
    </row>
    <row r="66" spans="1:5" ht="17.399999999999999" x14ac:dyDescent="0.3">
      <c r="A66" s="111"/>
      <c r="B66" s="98"/>
      <c r="C66" s="98"/>
      <c r="D66" s="98"/>
      <c r="E66" s="112"/>
    </row>
    <row r="67" spans="1:5" ht="15" x14ac:dyDescent="0.25">
      <c r="A67" s="101"/>
      <c r="B67" s="113"/>
      <c r="C67" s="114"/>
      <c r="D67" s="115"/>
      <c r="E67" s="116"/>
    </row>
    <row r="68" spans="1:5" ht="15" x14ac:dyDescent="0.25">
      <c r="A68" s="101"/>
      <c r="B68" s="117"/>
      <c r="C68" s="114"/>
      <c r="D68" s="115"/>
      <c r="E68" s="116"/>
    </row>
    <row r="69" spans="1:5" ht="15" x14ac:dyDescent="0.25">
      <c r="A69" s="101"/>
      <c r="B69" s="117"/>
      <c r="C69" s="114"/>
      <c r="D69" s="115"/>
      <c r="E69" s="116"/>
    </row>
    <row r="70" spans="1:5" ht="17.399999999999999" x14ac:dyDescent="0.3">
      <c r="A70" s="111"/>
      <c r="B70" s="98"/>
      <c r="C70" s="98"/>
      <c r="D70" s="98"/>
      <c r="E70" s="112"/>
    </row>
    <row r="71" spans="1:5" ht="15" x14ac:dyDescent="0.25">
      <c r="A71" s="101"/>
      <c r="B71" s="113"/>
      <c r="C71" s="114"/>
      <c r="D71" s="115"/>
      <c r="E71" s="116"/>
    </row>
    <row r="72" spans="1:5" ht="15" x14ac:dyDescent="0.25">
      <c r="A72" s="101"/>
      <c r="B72" s="117"/>
      <c r="C72" s="114"/>
      <c r="D72" s="115"/>
      <c r="E72" s="116"/>
    </row>
    <row r="73" spans="1:5" ht="15" x14ac:dyDescent="0.25">
      <c r="A73" s="101"/>
      <c r="B73" s="117"/>
      <c r="C73" s="114"/>
      <c r="D73" s="115"/>
      <c r="E73" s="116"/>
    </row>
    <row r="74" spans="1:5" ht="15" x14ac:dyDescent="0.25">
      <c r="A74" s="101"/>
      <c r="B74" s="117"/>
      <c r="C74" s="114"/>
      <c r="D74" s="115"/>
      <c r="E74" s="116"/>
    </row>
  </sheetData>
  <sheetProtection selectLockedCells="1" selectUnlockedCells="1"/>
  <phoneticPr fontId="8" type="noConversion"/>
  <dataValidations count="1">
    <dataValidation operator="equal" allowBlank="1" showErrorMessage="1" sqref="D50:D51 D53:D54 D56:D57 D59:D60 D62:D65 D67:D69 D45 D71:D74 D47:D48 D18:D20 D4 D11:D12 D7:D8 D14:D15" xr:uid="{02E81234-27A3-4765-98FC-FA6A4B4DC50A}">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r:id="rId1"/>
  <headerFooter alignWithMargins="0">
    <oddHeader>&amp;C&amp;A</oddHeader>
    <oddFooter>&amp;CPágina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AEEB-F405-43D6-BAD6-EC998113CE35}">
  <dimension ref="A1:H42"/>
  <sheetViews>
    <sheetView topLeftCell="A15" zoomScale="78" zoomScaleNormal="40" workbookViewId="0">
      <selection activeCell="B22" sqref="B22"/>
    </sheetView>
  </sheetViews>
  <sheetFormatPr baseColWidth="10" defaultRowHeight="13.2" x14ac:dyDescent="0.25"/>
  <cols>
    <col min="1" max="1" width="13.33203125" customWidth="1"/>
    <col min="2" max="2" width="154.88671875" style="50" customWidth="1"/>
    <col min="3" max="3" width="13" customWidth="1"/>
    <col min="4" max="4" width="32.5546875" customWidth="1"/>
    <col min="5" max="5" width="15.88671875" customWidth="1"/>
    <col min="6" max="6" width="12.88671875" customWidth="1"/>
    <col min="7" max="7" width="33.109375" customWidth="1"/>
    <col min="8" max="8" width="15.77734375" customWidth="1"/>
  </cols>
  <sheetData>
    <row r="1" spans="1:8" ht="48" x14ac:dyDescent="0.4">
      <c r="A1" s="62" t="s">
        <v>34</v>
      </c>
      <c r="B1" s="63" t="s">
        <v>306</v>
      </c>
      <c r="C1" s="62" t="s">
        <v>297</v>
      </c>
      <c r="D1" s="62" t="s">
        <v>307</v>
      </c>
      <c r="E1" s="48"/>
    </row>
    <row r="2" spans="1:8" ht="22.8" x14ac:dyDescent="0.4">
      <c r="A2" s="41">
        <v>6</v>
      </c>
      <c r="B2" s="42" t="s">
        <v>308</v>
      </c>
      <c r="C2" s="42"/>
      <c r="D2" s="42"/>
      <c r="E2" s="91">
        <f>AVERAGE(E3,E16,E22,E30,E32,E34,E38)</f>
        <v>0.88664965986394562</v>
      </c>
      <c r="G2" s="109" t="s">
        <v>12</v>
      </c>
      <c r="H2" s="110">
        <f t="shared" ref="H2:H7" si="0">COUNTIF($C$4:$C$39,G2)</f>
        <v>0</v>
      </c>
    </row>
    <row r="3" spans="1:8" ht="17.399999999999999" x14ac:dyDescent="0.3">
      <c r="A3" s="53" t="s">
        <v>309</v>
      </c>
      <c r="B3" s="54" t="s">
        <v>310</v>
      </c>
      <c r="C3" s="53"/>
      <c r="D3" s="54"/>
      <c r="E3" s="85">
        <f>AVERAGE(E4:E15)</f>
        <v>0.83333333333333337</v>
      </c>
      <c r="G3" s="109" t="s">
        <v>15</v>
      </c>
      <c r="H3" s="110">
        <f t="shared" si="0"/>
        <v>1</v>
      </c>
    </row>
    <row r="4" spans="1:8" ht="15" x14ac:dyDescent="0.25">
      <c r="A4" s="43" t="s">
        <v>311</v>
      </c>
      <c r="B4" s="64" t="s">
        <v>515</v>
      </c>
      <c r="C4" s="44" t="s">
        <v>15</v>
      </c>
      <c r="D4" s="44"/>
      <c r="E4" s="58">
        <f>VLOOKUP(C4,Resumen!$B$15:$C$20,2,0)</f>
        <v>0.1</v>
      </c>
      <c r="G4" s="109" t="s">
        <v>18</v>
      </c>
      <c r="H4" s="110">
        <f t="shared" si="0"/>
        <v>3</v>
      </c>
    </row>
    <row r="5" spans="1:8" ht="17.399999999999999" x14ac:dyDescent="0.3">
      <c r="A5" s="43" t="s">
        <v>312</v>
      </c>
      <c r="B5" s="64" t="s">
        <v>516</v>
      </c>
      <c r="C5" s="44" t="s">
        <v>24</v>
      </c>
      <c r="D5" s="56"/>
      <c r="E5" s="58">
        <f>VLOOKUP(C5,Resumen!$B$15:$C$20,2,0)</f>
        <v>0.95</v>
      </c>
      <c r="G5" s="109" t="s">
        <v>21</v>
      </c>
      <c r="H5" s="110">
        <f t="shared" si="0"/>
        <v>10</v>
      </c>
    </row>
    <row r="6" spans="1:8" ht="15.6" x14ac:dyDescent="0.3">
      <c r="A6" s="43" t="s">
        <v>313</v>
      </c>
      <c r="B6" s="64" t="s">
        <v>517</v>
      </c>
      <c r="C6" s="44" t="s">
        <v>18</v>
      </c>
      <c r="D6" s="57"/>
      <c r="E6" s="58">
        <f>VLOOKUP(C6,Resumen!$B$15:$C$20,2,0)</f>
        <v>0.5</v>
      </c>
      <c r="G6" s="109" t="s">
        <v>24</v>
      </c>
      <c r="H6" s="110">
        <f t="shared" si="0"/>
        <v>9</v>
      </c>
    </row>
    <row r="7" spans="1:8" ht="15" x14ac:dyDescent="0.25">
      <c r="A7" s="43" t="s">
        <v>314</v>
      </c>
      <c r="B7" s="64" t="s">
        <v>518</v>
      </c>
      <c r="C7" s="65" t="s">
        <v>27</v>
      </c>
      <c r="D7" s="64"/>
      <c r="E7" s="58">
        <f>VLOOKUP(C7,Resumen!$B$15:$C$20,2,0)</f>
        <v>1</v>
      </c>
      <c r="G7" s="109" t="s">
        <v>27</v>
      </c>
      <c r="H7" s="110">
        <f t="shared" si="0"/>
        <v>7</v>
      </c>
    </row>
    <row r="8" spans="1:8" ht="15" x14ac:dyDescent="0.25">
      <c r="A8" s="43" t="s">
        <v>315</v>
      </c>
      <c r="B8" s="64" t="s">
        <v>519</v>
      </c>
      <c r="C8" s="65" t="s">
        <v>21</v>
      </c>
      <c r="D8" s="64"/>
      <c r="E8" s="58">
        <f>VLOOKUP(C8,Resumen!$B$15:$C$20,2,0)</f>
        <v>0.9</v>
      </c>
    </row>
    <row r="9" spans="1:8" ht="15" x14ac:dyDescent="0.25">
      <c r="A9" s="43" t="s">
        <v>316</v>
      </c>
      <c r="B9" s="64" t="s">
        <v>520</v>
      </c>
      <c r="C9" s="44" t="s">
        <v>24</v>
      </c>
      <c r="D9" s="44"/>
      <c r="E9" s="58">
        <f>VLOOKUP(C9,Resumen!$B$15:$C$20,2,0)</f>
        <v>0.95</v>
      </c>
      <c r="G9" s="40" t="s">
        <v>299</v>
      </c>
      <c r="H9" s="9">
        <f>SUM(H2:H3)</f>
        <v>1</v>
      </c>
    </row>
    <row r="10" spans="1:8" ht="15" x14ac:dyDescent="0.25">
      <c r="A10" s="43" t="s">
        <v>317</v>
      </c>
      <c r="B10" s="64" t="s">
        <v>521</v>
      </c>
      <c r="C10" s="44" t="s">
        <v>21</v>
      </c>
      <c r="D10" s="44"/>
      <c r="E10" s="58">
        <f>VLOOKUP(C10,Resumen!$B$15:$C$20,2,0)</f>
        <v>0.9</v>
      </c>
      <c r="G10" s="40" t="s">
        <v>300</v>
      </c>
      <c r="H10" s="9">
        <f>SUM(H4:H5)</f>
        <v>13</v>
      </c>
    </row>
    <row r="11" spans="1:8" ht="15" x14ac:dyDescent="0.25">
      <c r="A11" s="43" t="s">
        <v>318</v>
      </c>
      <c r="B11" s="64" t="s">
        <v>522</v>
      </c>
      <c r="C11" s="44" t="s">
        <v>21</v>
      </c>
      <c r="D11" s="44"/>
      <c r="E11" s="58">
        <f>VLOOKUP(C11,Resumen!$B$15:$C$20,2,0)</f>
        <v>0.9</v>
      </c>
      <c r="G11" s="40" t="s">
        <v>298</v>
      </c>
      <c r="H11" s="9">
        <f>SUM(H6:H7)</f>
        <v>16</v>
      </c>
    </row>
    <row r="12" spans="1:8" ht="15" x14ac:dyDescent="0.25">
      <c r="A12" s="43" t="s">
        <v>319</v>
      </c>
      <c r="B12" s="64" t="s">
        <v>523</v>
      </c>
      <c r="C12" s="44" t="s">
        <v>24</v>
      </c>
      <c r="D12" s="48"/>
      <c r="E12" s="58">
        <f>VLOOKUP(C12,Resumen!$B$15:$C$20,2,0)</f>
        <v>0.95</v>
      </c>
    </row>
    <row r="13" spans="1:8" ht="15" x14ac:dyDescent="0.25">
      <c r="A13" s="43" t="s">
        <v>320</v>
      </c>
      <c r="B13" s="66" t="s">
        <v>321</v>
      </c>
      <c r="C13" s="44" t="s">
        <v>27</v>
      </c>
      <c r="D13" s="48"/>
      <c r="E13" s="58">
        <f>VLOOKUP(C13,Resumen!$B$15:$C$20,2,0)</f>
        <v>1</v>
      </c>
    </row>
    <row r="14" spans="1:8" ht="26.4" x14ac:dyDescent="0.25">
      <c r="A14" s="43" t="s">
        <v>322</v>
      </c>
      <c r="B14" s="66" t="s">
        <v>323</v>
      </c>
      <c r="C14" s="44" t="s">
        <v>24</v>
      </c>
      <c r="D14" s="48"/>
      <c r="E14" s="58">
        <f>VLOOKUP(C14,Resumen!$B$15:$C$20,2,0)</f>
        <v>0.95</v>
      </c>
    </row>
    <row r="15" spans="1:8" ht="15" x14ac:dyDescent="0.25">
      <c r="A15" s="43" t="s">
        <v>324</v>
      </c>
      <c r="B15" s="67" t="s">
        <v>325</v>
      </c>
      <c r="C15" s="44" t="s">
        <v>21</v>
      </c>
      <c r="D15" s="48"/>
      <c r="E15" s="58">
        <f>VLOOKUP(C15,Resumen!$B$15:$C$20,2,0)</f>
        <v>0.9</v>
      </c>
    </row>
    <row r="16" spans="1:8" ht="17.399999999999999" x14ac:dyDescent="0.3">
      <c r="A16" s="53" t="s">
        <v>326</v>
      </c>
      <c r="B16" s="54" t="s">
        <v>327</v>
      </c>
      <c r="C16" s="53"/>
      <c r="D16" s="54"/>
      <c r="E16" s="87">
        <f>AVERAGE(E17:E21)</f>
        <v>0.85</v>
      </c>
    </row>
    <row r="17" spans="1:5" ht="15" x14ac:dyDescent="0.25">
      <c r="A17" s="43" t="s">
        <v>328</v>
      </c>
      <c r="B17" s="64" t="s">
        <v>329</v>
      </c>
      <c r="C17" s="44" t="s">
        <v>24</v>
      </c>
      <c r="D17" s="48"/>
      <c r="E17" s="58">
        <f>VLOOKUP(C17,Resumen!$B$15:$C$20,2,0)</f>
        <v>0.95</v>
      </c>
    </row>
    <row r="18" spans="1:5" ht="15" x14ac:dyDescent="0.25">
      <c r="A18" s="43" t="s">
        <v>330</v>
      </c>
      <c r="B18" s="66" t="s">
        <v>331</v>
      </c>
      <c r="C18" s="44" t="s">
        <v>21</v>
      </c>
      <c r="D18" s="48"/>
      <c r="E18" s="58">
        <f>VLOOKUP(C18,Resumen!$B$15:$C$20,2,0)</f>
        <v>0.9</v>
      </c>
    </row>
    <row r="19" spans="1:5" ht="15" x14ac:dyDescent="0.25">
      <c r="A19" s="43" t="s">
        <v>332</v>
      </c>
      <c r="B19" s="64" t="s">
        <v>333</v>
      </c>
      <c r="C19" s="44" t="s">
        <v>27</v>
      </c>
      <c r="D19" s="48"/>
      <c r="E19" s="58">
        <f>VLOOKUP(C19,Resumen!$B$15:$C$20,2,0)</f>
        <v>1</v>
      </c>
    </row>
    <row r="20" spans="1:5" ht="15" x14ac:dyDescent="0.25">
      <c r="A20" s="43" t="s">
        <v>334</v>
      </c>
      <c r="B20" s="64" t="s">
        <v>335</v>
      </c>
      <c r="C20" s="65" t="s">
        <v>18</v>
      </c>
      <c r="D20" s="64"/>
      <c r="E20" s="58">
        <f>VLOOKUP(C20,Resumen!$B$15:$C$20,2,0)</f>
        <v>0.5</v>
      </c>
    </row>
    <row r="21" spans="1:5" ht="15" x14ac:dyDescent="0.25">
      <c r="A21" s="43" t="s">
        <v>336</v>
      </c>
      <c r="B21" s="64" t="s">
        <v>337</v>
      </c>
      <c r="C21" s="44" t="s">
        <v>21</v>
      </c>
      <c r="D21" s="48"/>
      <c r="E21" s="58">
        <f>VLOOKUP(C21,Resumen!$B$15:$C$20,2,0)</f>
        <v>0.9</v>
      </c>
    </row>
    <row r="22" spans="1:5" ht="17.399999999999999" x14ac:dyDescent="0.3">
      <c r="A22" s="53" t="s">
        <v>338</v>
      </c>
      <c r="B22" s="54" t="s">
        <v>339</v>
      </c>
      <c r="C22" s="53"/>
      <c r="D22" s="54"/>
      <c r="E22" s="87">
        <f>AVERAGE(E23:E29)</f>
        <v>0.88571428571428579</v>
      </c>
    </row>
    <row r="23" spans="1:5" ht="15" x14ac:dyDescent="0.25">
      <c r="A23" s="43" t="s">
        <v>340</v>
      </c>
      <c r="B23" s="64" t="s">
        <v>341</v>
      </c>
      <c r="C23" s="44" t="s">
        <v>21</v>
      </c>
      <c r="D23" s="48"/>
      <c r="E23" s="58">
        <f>VLOOKUP(C23,Resumen!$B$15:$C$20,2,0)</f>
        <v>0.9</v>
      </c>
    </row>
    <row r="24" spans="1:5" ht="15" x14ac:dyDescent="0.25">
      <c r="A24" s="43" t="s">
        <v>342</v>
      </c>
      <c r="B24" s="64" t="s">
        <v>343</v>
      </c>
      <c r="C24" s="44" t="s">
        <v>24</v>
      </c>
      <c r="D24" s="48"/>
      <c r="E24" s="58">
        <f>VLOOKUP(C24,Resumen!$B$15:$C$20,2,0)</f>
        <v>0.95</v>
      </c>
    </row>
    <row r="25" spans="1:5" ht="15" x14ac:dyDescent="0.25">
      <c r="A25" s="43" t="s">
        <v>344</v>
      </c>
      <c r="B25" s="64" t="s">
        <v>345</v>
      </c>
      <c r="C25" s="69" t="s">
        <v>27</v>
      </c>
      <c r="D25" s="48"/>
      <c r="E25" s="58">
        <f>VLOOKUP(C25,Resumen!$B$15:$C$20,2,0)</f>
        <v>1</v>
      </c>
    </row>
    <row r="26" spans="1:5" ht="15" x14ac:dyDescent="0.25">
      <c r="A26" s="43" t="s">
        <v>346</v>
      </c>
      <c r="B26" s="64" t="s">
        <v>347</v>
      </c>
      <c r="C26" s="69" t="s">
        <v>21</v>
      </c>
      <c r="D26" s="48"/>
      <c r="E26" s="58">
        <f>VLOOKUP(C26,Resumen!$B$15:$C$20,2,0)</f>
        <v>0.9</v>
      </c>
    </row>
    <row r="27" spans="1:5" ht="15" x14ac:dyDescent="0.25">
      <c r="A27" s="43" t="s">
        <v>348</v>
      </c>
      <c r="B27" s="64" t="s">
        <v>349</v>
      </c>
      <c r="C27" s="70" t="s">
        <v>24</v>
      </c>
      <c r="D27" s="48"/>
      <c r="E27" s="58">
        <f>VLOOKUP(C27,Resumen!$B$15:$C$20,2,0)</f>
        <v>0.95</v>
      </c>
    </row>
    <row r="28" spans="1:5" ht="15" x14ac:dyDescent="0.25">
      <c r="A28" s="43" t="s">
        <v>350</v>
      </c>
      <c r="B28" s="66" t="s">
        <v>351</v>
      </c>
      <c r="C28" s="44" t="s">
        <v>18</v>
      </c>
      <c r="D28" s="48"/>
      <c r="E28" s="58">
        <f>VLOOKUP(C28,Resumen!$B$15:$C$20,2,0)</f>
        <v>0.5</v>
      </c>
    </row>
    <row r="29" spans="1:5" ht="15" x14ac:dyDescent="0.25">
      <c r="A29" s="43" t="s">
        <v>352</v>
      </c>
      <c r="B29" s="108" t="s">
        <v>353</v>
      </c>
      <c r="C29" s="44" t="s">
        <v>27</v>
      </c>
      <c r="D29" s="48"/>
      <c r="E29" s="58">
        <f>VLOOKUP(C29,Resumen!$B$15:$C$20,2,0)</f>
        <v>1</v>
      </c>
    </row>
    <row r="30" spans="1:5" ht="17.399999999999999" x14ac:dyDescent="0.3">
      <c r="A30" s="53" t="s">
        <v>354</v>
      </c>
      <c r="B30" s="54" t="s">
        <v>355</v>
      </c>
      <c r="C30" s="53"/>
      <c r="D30" s="54"/>
      <c r="E30" s="87">
        <f>AVERAGE(E31)</f>
        <v>0.95</v>
      </c>
    </row>
    <row r="31" spans="1:5" ht="15" x14ac:dyDescent="0.25">
      <c r="A31" s="43" t="s">
        <v>354</v>
      </c>
      <c r="B31" s="64" t="s">
        <v>356</v>
      </c>
      <c r="C31" s="44" t="s">
        <v>24</v>
      </c>
      <c r="D31" s="48"/>
      <c r="E31" s="58">
        <f>VLOOKUP(C31,Resumen!$B$15:$C$20,2,0)</f>
        <v>0.95</v>
      </c>
    </row>
    <row r="32" spans="1:5" ht="17.399999999999999" x14ac:dyDescent="0.3">
      <c r="A32" s="53" t="s">
        <v>357</v>
      </c>
      <c r="B32" s="54" t="s">
        <v>358</v>
      </c>
      <c r="C32" s="53"/>
      <c r="D32" s="54"/>
      <c r="E32" s="87">
        <f>AVERAGE(E33)</f>
        <v>0.9</v>
      </c>
    </row>
    <row r="33" spans="1:5" ht="15" x14ac:dyDescent="0.25">
      <c r="A33" s="43" t="s">
        <v>357</v>
      </c>
      <c r="B33" s="64" t="s">
        <v>359</v>
      </c>
      <c r="C33" s="44" t="s">
        <v>21</v>
      </c>
      <c r="D33" s="48"/>
      <c r="E33" s="58">
        <f>VLOOKUP(C33,Resumen!$B$15:$C$20,2,0)</f>
        <v>0.9</v>
      </c>
    </row>
    <row r="34" spans="1:5" ht="17.399999999999999" x14ac:dyDescent="0.3">
      <c r="A34" s="53" t="s">
        <v>360</v>
      </c>
      <c r="B34" s="54" t="s">
        <v>361</v>
      </c>
      <c r="C34" s="53"/>
      <c r="D34" s="54"/>
      <c r="E34" s="87">
        <f>AVERAGE(E35:E37)</f>
        <v>0.95000000000000007</v>
      </c>
    </row>
    <row r="35" spans="1:5" ht="15" x14ac:dyDescent="0.25">
      <c r="A35" s="43" t="s">
        <v>362</v>
      </c>
      <c r="B35" s="64" t="s">
        <v>363</v>
      </c>
      <c r="C35" s="69" t="s">
        <v>21</v>
      </c>
      <c r="D35" s="48"/>
      <c r="E35" s="58">
        <f>VLOOKUP(C35,Resumen!$B$15:$C$20,2,0)</f>
        <v>0.9</v>
      </c>
    </row>
    <row r="36" spans="1:5" ht="15" x14ac:dyDescent="0.25">
      <c r="A36" s="43" t="s">
        <v>364</v>
      </c>
      <c r="B36" s="64" t="s">
        <v>365</v>
      </c>
      <c r="C36" s="69" t="s">
        <v>24</v>
      </c>
      <c r="D36" s="48"/>
      <c r="E36" s="58">
        <f>VLOOKUP(C36,Resumen!$B$15:$C$20,2,0)</f>
        <v>0.95</v>
      </c>
    </row>
    <row r="37" spans="1:5" ht="15" x14ac:dyDescent="0.25">
      <c r="A37" s="43" t="s">
        <v>366</v>
      </c>
      <c r="B37" s="64" t="s">
        <v>367</v>
      </c>
      <c r="C37" s="69" t="s">
        <v>27</v>
      </c>
      <c r="D37" s="48"/>
      <c r="E37" s="58">
        <f>VLOOKUP(C37,Resumen!$B$15:$C$20,2,0)</f>
        <v>1</v>
      </c>
    </row>
    <row r="38" spans="1:5" ht="17.399999999999999" x14ac:dyDescent="0.3">
      <c r="A38" s="53" t="s">
        <v>368</v>
      </c>
      <c r="B38" s="54" t="s">
        <v>369</v>
      </c>
      <c r="C38" s="53"/>
      <c r="D38" s="54"/>
      <c r="E38" s="87">
        <f>AVERAGE(E39:E42)</f>
        <v>0.83749999999999991</v>
      </c>
    </row>
    <row r="39" spans="1:5" ht="15" x14ac:dyDescent="0.25">
      <c r="A39" s="43" t="s">
        <v>370</v>
      </c>
      <c r="B39" s="64" t="s">
        <v>371</v>
      </c>
      <c r="C39" s="69" t="s">
        <v>27</v>
      </c>
      <c r="D39" s="48"/>
      <c r="E39" s="58">
        <f>VLOOKUP(C39,Resumen!$B$15:$C$20,2,0)</f>
        <v>1</v>
      </c>
    </row>
    <row r="40" spans="1:5" ht="15" x14ac:dyDescent="0.25">
      <c r="A40" s="43" t="s">
        <v>372</v>
      </c>
      <c r="B40" s="64" t="s">
        <v>373</v>
      </c>
      <c r="C40" s="69" t="s">
        <v>21</v>
      </c>
      <c r="D40" s="48"/>
      <c r="E40" s="58">
        <f>VLOOKUP(C40,Resumen!$B$15:$C$20,2,0)</f>
        <v>0.9</v>
      </c>
    </row>
    <row r="41" spans="1:5" ht="15" x14ac:dyDescent="0.25">
      <c r="A41" s="43" t="s">
        <v>374</v>
      </c>
      <c r="B41" s="64" t="s">
        <v>375</v>
      </c>
      <c r="C41" s="70" t="s">
        <v>24</v>
      </c>
      <c r="D41" s="48"/>
      <c r="E41" s="58">
        <f>VLOOKUP(C41,Resumen!$B$15:$C$20,2,0)</f>
        <v>0.95</v>
      </c>
    </row>
    <row r="42" spans="1:5" ht="15" x14ac:dyDescent="0.25">
      <c r="A42" s="43" t="s">
        <v>376</v>
      </c>
      <c r="B42" s="64" t="s">
        <v>377</v>
      </c>
      <c r="C42" s="69" t="s">
        <v>18</v>
      </c>
      <c r="D42" s="48"/>
      <c r="E42" s="58">
        <f>VLOOKUP(C42,Resumen!$B$15:$C$20,2,0)</f>
        <v>0.5</v>
      </c>
    </row>
  </sheetData>
  <sheetProtection selectLockedCells="1" selectUnlockedCells="1"/>
  <dataValidations count="1">
    <dataValidation operator="equal" allowBlank="1" showErrorMessage="1" sqref="C3:D3 D9:D11 D4:D6" xr:uid="{A228CC7C-ACD6-4AA6-9F02-76FDE735AA1B}">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39F1-449A-480A-B3EB-9A72C1B51048}">
  <dimension ref="A1:M20"/>
  <sheetViews>
    <sheetView tabSelected="1" zoomScale="74" zoomScaleNormal="85" workbookViewId="0">
      <selection activeCell="B26" sqref="B26"/>
    </sheetView>
  </sheetViews>
  <sheetFormatPr baseColWidth="10" defaultRowHeight="13.2" x14ac:dyDescent="0.25"/>
  <cols>
    <col min="1" max="1" width="13.33203125" customWidth="1"/>
    <col min="2" max="2" width="138.109375" style="49" customWidth="1"/>
    <col min="3" max="3" width="14.33203125" customWidth="1"/>
    <col min="4" max="4" width="32.5546875" customWidth="1"/>
    <col min="5" max="5" width="26.5546875" style="46" customWidth="1"/>
    <col min="6" max="6" width="20.6640625" customWidth="1"/>
    <col min="7" max="7" width="18.44140625" customWidth="1"/>
    <col min="8" max="8" width="20.33203125" customWidth="1"/>
  </cols>
  <sheetData>
    <row r="1" spans="1:13" ht="48" x14ac:dyDescent="0.4">
      <c r="A1" s="17" t="s">
        <v>34</v>
      </c>
      <c r="B1" s="78" t="s">
        <v>306</v>
      </c>
      <c r="C1" s="17" t="s">
        <v>297</v>
      </c>
      <c r="D1" s="17" t="s">
        <v>307</v>
      </c>
      <c r="E1"/>
      <c r="L1" s="83"/>
    </row>
    <row r="2" spans="1:13" ht="22.8" x14ac:dyDescent="0.4">
      <c r="A2" s="79">
        <v>7</v>
      </c>
      <c r="B2" s="80" t="s">
        <v>442</v>
      </c>
      <c r="C2" s="81"/>
      <c r="D2" s="81"/>
      <c r="E2" s="92">
        <f>AVERAGE(E3,E13)</f>
        <v>0.84841269841269851</v>
      </c>
      <c r="L2" s="84"/>
      <c r="M2" s="9"/>
    </row>
    <row r="3" spans="1:13" s="93" customFormat="1" ht="17.399999999999999" x14ac:dyDescent="0.3">
      <c r="A3" s="118" t="s">
        <v>229</v>
      </c>
      <c r="B3" s="119" t="s">
        <v>487</v>
      </c>
      <c r="C3" s="120"/>
      <c r="D3" s="119"/>
      <c r="E3" s="90">
        <f>AVERAGE(E4:E12)</f>
        <v>0.81111111111111112</v>
      </c>
      <c r="G3" s="109" t="s">
        <v>12</v>
      </c>
      <c r="H3" s="110">
        <f>COUNTIF($C$4:$C$44,G3)</f>
        <v>0</v>
      </c>
      <c r="L3" s="84"/>
      <c r="M3" s="94"/>
    </row>
    <row r="4" spans="1:13" ht="15" x14ac:dyDescent="0.25">
      <c r="A4" s="43" t="s">
        <v>443</v>
      </c>
      <c r="B4" t="s">
        <v>489</v>
      </c>
      <c r="C4" s="44" t="s">
        <v>27</v>
      </c>
      <c r="D4" s="44"/>
      <c r="E4" s="88">
        <f>VLOOKUP(C4,Resumen!$B$15:$C$20,2,0)</f>
        <v>1</v>
      </c>
      <c r="G4" s="109" t="s">
        <v>15</v>
      </c>
      <c r="H4" s="110">
        <f>COUNTIF($C$4:$C$44,G4)</f>
        <v>1</v>
      </c>
      <c r="L4" s="84"/>
      <c r="M4" s="9"/>
    </row>
    <row r="5" spans="1:13" ht="15" x14ac:dyDescent="0.25">
      <c r="A5" s="43" t="s">
        <v>444</v>
      </c>
      <c r="B5" s="64" t="s">
        <v>488</v>
      </c>
      <c r="C5" s="44" t="s">
        <v>15</v>
      </c>
      <c r="D5" s="45"/>
      <c r="E5" s="88">
        <f>VLOOKUP(C5,Resumen!$B$15:$C$20,2,0)</f>
        <v>0.1</v>
      </c>
      <c r="G5" s="109" t="s">
        <v>18</v>
      </c>
      <c r="H5" s="110">
        <f t="shared" ref="H5:H8" si="0">COUNTIF($C$4:$C$44,G5)</f>
        <v>2</v>
      </c>
      <c r="L5" s="84"/>
      <c r="M5" s="9"/>
    </row>
    <row r="6" spans="1:13" ht="15" x14ac:dyDescent="0.25">
      <c r="A6" s="43" t="s">
        <v>445</v>
      </c>
      <c r="B6" s="64" t="s">
        <v>490</v>
      </c>
      <c r="C6" s="44" t="s">
        <v>24</v>
      </c>
      <c r="D6" s="64"/>
      <c r="E6" s="48">
        <f>VLOOKUP(C6,Resumen!$B$15:$C$20,2,0)</f>
        <v>0.95</v>
      </c>
      <c r="G6" s="109" t="s">
        <v>21</v>
      </c>
      <c r="H6" s="110">
        <f t="shared" si="0"/>
        <v>4</v>
      </c>
      <c r="L6" s="84"/>
      <c r="M6" s="9"/>
    </row>
    <row r="7" spans="1:13" ht="15" x14ac:dyDescent="0.25">
      <c r="A7" s="43" t="s">
        <v>446</v>
      </c>
      <c r="B7" s="64" t="s">
        <v>491</v>
      </c>
      <c r="C7" s="44" t="s">
        <v>21</v>
      </c>
      <c r="D7" s="64"/>
      <c r="E7" s="88">
        <f>VLOOKUP(C7,Resumen!$B$15:$C$20,2,0)</f>
        <v>0.9</v>
      </c>
      <c r="G7" s="109" t="s">
        <v>24</v>
      </c>
      <c r="H7" s="110">
        <f t="shared" si="0"/>
        <v>4</v>
      </c>
      <c r="L7" s="84"/>
      <c r="M7" s="9"/>
    </row>
    <row r="8" spans="1:13" ht="17.399999999999999" x14ac:dyDescent="0.25">
      <c r="A8" s="43" t="s">
        <v>447</v>
      </c>
      <c r="B8" s="64" t="s">
        <v>492</v>
      </c>
      <c r="C8" s="44" t="s">
        <v>27</v>
      </c>
      <c r="D8" s="82"/>
      <c r="E8" s="88">
        <f>VLOOKUP(C8,Resumen!$B$15:$C$20,2,0)</f>
        <v>1</v>
      </c>
      <c r="G8" s="109" t="s">
        <v>27</v>
      </c>
      <c r="H8" s="110">
        <f t="shared" si="0"/>
        <v>5</v>
      </c>
      <c r="L8" s="84"/>
      <c r="M8" s="9"/>
    </row>
    <row r="9" spans="1:13" ht="15.6" x14ac:dyDescent="0.25">
      <c r="A9" s="43" t="s">
        <v>448</v>
      </c>
      <c r="B9" s="64" t="s">
        <v>493</v>
      </c>
      <c r="C9" s="44" t="s">
        <v>24</v>
      </c>
      <c r="D9" s="71"/>
      <c r="E9" s="48">
        <f>VLOOKUP(C9,Resumen!$B$15:$C$20,2,0)</f>
        <v>0.95</v>
      </c>
      <c r="L9" s="83"/>
    </row>
    <row r="10" spans="1:13" ht="15" x14ac:dyDescent="0.25">
      <c r="A10" s="43" t="s">
        <v>449</v>
      </c>
      <c r="B10" s="64" t="s">
        <v>494</v>
      </c>
      <c r="C10" s="44" t="s">
        <v>18</v>
      </c>
      <c r="D10" s="45"/>
      <c r="E10" s="88">
        <f>VLOOKUP(C10,Resumen!$B$15:$C$20,2,0)</f>
        <v>0.5</v>
      </c>
      <c r="L10" s="83"/>
    </row>
    <row r="11" spans="1:13" ht="26.4" x14ac:dyDescent="0.25">
      <c r="A11" s="43" t="s">
        <v>450</v>
      </c>
      <c r="B11" s="64" t="s">
        <v>495</v>
      </c>
      <c r="C11" s="44" t="s">
        <v>21</v>
      </c>
      <c r="D11" s="45"/>
      <c r="E11" s="88">
        <f>VLOOKUP(C11,Resumen!$B$15:$C$20,2,0)</f>
        <v>0.9</v>
      </c>
      <c r="G11" s="40" t="s">
        <v>299</v>
      </c>
      <c r="H11" s="9">
        <f>SUM(H3:H4)</f>
        <v>1</v>
      </c>
      <c r="L11" s="84"/>
      <c r="M11" s="9"/>
    </row>
    <row r="12" spans="1:13" ht="15" x14ac:dyDescent="0.25">
      <c r="A12" s="43" t="s">
        <v>451</v>
      </c>
      <c r="B12" s="64" t="s">
        <v>496</v>
      </c>
      <c r="C12" s="44" t="s">
        <v>27</v>
      </c>
      <c r="D12" s="48"/>
      <c r="E12" s="88">
        <f>VLOOKUP(C12,Resumen!$B$15:$C$20,2,0)</f>
        <v>1</v>
      </c>
      <c r="G12" s="40" t="s">
        <v>300</v>
      </c>
      <c r="H12" s="9">
        <f>SUM(H5:H6)</f>
        <v>6</v>
      </c>
      <c r="L12" s="84"/>
      <c r="M12" s="9"/>
    </row>
    <row r="13" spans="1:13" ht="17.399999999999999" x14ac:dyDescent="0.3">
      <c r="A13" s="53" t="s">
        <v>234</v>
      </c>
      <c r="B13" s="54" t="s">
        <v>452</v>
      </c>
      <c r="C13" s="53"/>
      <c r="D13" s="54"/>
      <c r="E13" s="90">
        <f>AVERAGE(E14:E20)</f>
        <v>0.88571428571428579</v>
      </c>
      <c r="G13" s="40" t="s">
        <v>298</v>
      </c>
      <c r="H13" s="9">
        <f>SUM(H7:H8)</f>
        <v>9</v>
      </c>
      <c r="L13" s="84"/>
      <c r="M13" s="9"/>
    </row>
    <row r="14" spans="1:13" ht="15" x14ac:dyDescent="0.25">
      <c r="A14" s="43" t="s">
        <v>453</v>
      </c>
      <c r="B14" s="64" t="s">
        <v>497</v>
      </c>
      <c r="C14" s="44" t="s">
        <v>24</v>
      </c>
      <c r="D14" s="44"/>
      <c r="E14" s="48">
        <f>VLOOKUP(C14,Resumen!$B$15:$C$20,2,0)</f>
        <v>0.95</v>
      </c>
    </row>
    <row r="15" spans="1:13" ht="15" x14ac:dyDescent="0.25">
      <c r="A15" s="43" t="s">
        <v>454</v>
      </c>
      <c r="B15" s="66" t="s">
        <v>483</v>
      </c>
      <c r="C15" s="44" t="s">
        <v>27</v>
      </c>
      <c r="D15" s="44"/>
      <c r="E15" s="88">
        <f>VLOOKUP(C15,Resumen!$B$15:$C$20,2,0)</f>
        <v>1</v>
      </c>
    </row>
    <row r="16" spans="1:13" ht="37.200000000000003" customHeight="1" x14ac:dyDescent="0.25">
      <c r="A16" s="43" t="s">
        <v>455</v>
      </c>
      <c r="B16" s="66" t="s">
        <v>484</v>
      </c>
      <c r="C16" s="44" t="s">
        <v>18</v>
      </c>
      <c r="D16" s="44"/>
      <c r="E16" s="88">
        <f>VLOOKUP(C16,Resumen!$B$15:$C$20,2,0)</f>
        <v>0.5</v>
      </c>
    </row>
    <row r="17" spans="1:5" ht="30.6" customHeight="1" x14ac:dyDescent="0.25">
      <c r="A17" s="95" t="s">
        <v>485</v>
      </c>
      <c r="B17" s="51" t="s">
        <v>498</v>
      </c>
      <c r="C17" s="44" t="s">
        <v>21</v>
      </c>
      <c r="D17" s="45"/>
      <c r="E17" s="88">
        <f>VLOOKUP(C17,Resumen!$B$15:$C$20,2,0)</f>
        <v>0.9</v>
      </c>
    </row>
    <row r="18" spans="1:5" ht="15" x14ac:dyDescent="0.25">
      <c r="A18" s="95" t="s">
        <v>499</v>
      </c>
      <c r="B18" s="51" t="s">
        <v>502</v>
      </c>
      <c r="C18" s="100" t="s">
        <v>24</v>
      </c>
      <c r="D18" s="97"/>
      <c r="E18" s="88">
        <f>VLOOKUP(C18,Resumen!$B$15:$C$20,2,0)</f>
        <v>0.95</v>
      </c>
    </row>
    <row r="19" spans="1:5" ht="15" x14ac:dyDescent="0.25">
      <c r="A19" s="95" t="s">
        <v>500</v>
      </c>
      <c r="B19" s="51" t="s">
        <v>503</v>
      </c>
      <c r="C19" s="100" t="s">
        <v>27</v>
      </c>
      <c r="D19" s="97"/>
      <c r="E19" s="88">
        <f>VLOOKUP(C19,Resumen!$B$15:$C$20,2,0)</f>
        <v>1</v>
      </c>
    </row>
    <row r="20" spans="1:5" ht="15" x14ac:dyDescent="0.25">
      <c r="A20" s="95" t="s">
        <v>501</v>
      </c>
      <c r="B20" s="51" t="s">
        <v>504</v>
      </c>
      <c r="C20" s="100" t="s">
        <v>21</v>
      </c>
      <c r="D20" s="97"/>
      <c r="E20" s="88">
        <f>VLOOKUP(C20,Resumen!$B$15:$C$20,2,0)</f>
        <v>0.9</v>
      </c>
    </row>
  </sheetData>
  <phoneticPr fontId="8" type="noConversion"/>
  <dataValidations count="1">
    <dataValidation operator="equal" allowBlank="1" showErrorMessage="1" sqref="D17:D20 D8:D11 D4:D5" xr:uid="{197F6C97-94E8-4BC8-AA20-0335F5857EA7}">
      <formula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Encabezado</vt:lpstr>
      <vt:lpstr>Resumen</vt:lpstr>
      <vt:lpstr>Hoja1</vt:lpstr>
      <vt:lpstr>Seccion_4</vt:lpstr>
      <vt:lpstr>Seccion_5</vt:lpstr>
      <vt:lpstr>Seccion_6</vt:lpstr>
      <vt:lpstr>Seccion_7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Jean Pierre Toapanta Ajila</cp:lastModifiedBy>
  <dcterms:created xsi:type="dcterms:W3CDTF">2023-12-19T23:49:49Z</dcterms:created>
  <dcterms:modified xsi:type="dcterms:W3CDTF">2025-01-09T00:42:11Z</dcterms:modified>
</cp:coreProperties>
</file>