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eryr\OneDrive\blogs 1M\Abril-Julio2025\Diseño\"/>
    </mc:Choice>
  </mc:AlternateContent>
  <xr:revisionPtr revIDLastSave="0" documentId="8_{8F88F3DB-64E7-444B-86D4-E123EBCE0A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ueba 1 " sheetId="6" r:id="rId1"/>
    <sheet name="Tabla F" sheetId="5" r:id="rId2"/>
    <sheet name="tabla t" sheetId="4" r:id="rId3"/>
    <sheet name="Durbin_W" sheetId="3" r:id="rId4"/>
    <sheet name="F0,01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6" l="1"/>
  <c r="C72" i="6"/>
  <c r="B124" i="6"/>
  <c r="C120" i="6" s="1"/>
  <c r="F190" i="6"/>
  <c r="F193" i="6"/>
  <c r="F186" i="6"/>
  <c r="E187" i="6"/>
  <c r="G187" i="6" s="1"/>
  <c r="E188" i="6"/>
  <c r="F188" i="6" s="1"/>
  <c r="E189" i="6"/>
  <c r="F189" i="6" s="1"/>
  <c r="E190" i="6"/>
  <c r="G190" i="6" s="1"/>
  <c r="E191" i="6"/>
  <c r="F191" i="6" s="1"/>
  <c r="E192" i="6"/>
  <c r="F192" i="6" s="1"/>
  <c r="E193" i="6"/>
  <c r="E194" i="6"/>
  <c r="G194" i="6" s="1"/>
  <c r="E195" i="6"/>
  <c r="F195" i="6" s="1"/>
  <c r="E196" i="6"/>
  <c r="F196" i="6" s="1"/>
  <c r="E197" i="6"/>
  <c r="F197" i="6" s="1"/>
  <c r="E186" i="6"/>
  <c r="C172" i="6"/>
  <c r="D166" i="6"/>
  <c r="E166" i="6"/>
  <c r="C166" i="6"/>
  <c r="D161" i="6"/>
  <c r="D162" i="6" s="1"/>
  <c r="D163" i="6" s="1"/>
  <c r="D164" i="6" s="1"/>
  <c r="D165" i="6" s="1"/>
  <c r="E161" i="6"/>
  <c r="E162" i="6" s="1"/>
  <c r="E163" i="6" s="1"/>
  <c r="E164" i="6" s="1"/>
  <c r="E165" i="6" s="1"/>
  <c r="C161" i="6"/>
  <c r="D160" i="6"/>
  <c r="E160" i="6"/>
  <c r="C160" i="6"/>
  <c r="F160" i="6" s="1"/>
  <c r="F121" i="6"/>
  <c r="G121" i="6" s="1"/>
  <c r="F122" i="6"/>
  <c r="G122" i="6" s="1"/>
  <c r="F123" i="6"/>
  <c r="G123" i="6" s="1"/>
  <c r="F120" i="6"/>
  <c r="G120" i="6" s="1"/>
  <c r="C123" i="6"/>
  <c r="C121" i="6"/>
  <c r="C122" i="6" l="1"/>
  <c r="F187" i="6"/>
  <c r="F198" i="6" s="1"/>
  <c r="F161" i="6"/>
  <c r="G188" i="6"/>
  <c r="F166" i="6"/>
  <c r="G193" i="6"/>
  <c r="G192" i="6"/>
  <c r="F194" i="6"/>
  <c r="G189" i="6"/>
  <c r="G197" i="6"/>
  <c r="G191" i="6"/>
  <c r="C162" i="6"/>
  <c r="G196" i="6"/>
  <c r="G195" i="6"/>
  <c r="F75" i="6"/>
  <c r="F74" i="6"/>
  <c r="F73" i="6"/>
  <c r="E57" i="6"/>
  <c r="E56" i="6"/>
  <c r="E47" i="6"/>
  <c r="F47" i="6"/>
  <c r="D47" i="6"/>
  <c r="E45" i="6"/>
  <c r="E46" i="6" s="1"/>
  <c r="F45" i="6"/>
  <c r="F46" i="6" s="1"/>
  <c r="D45" i="6"/>
  <c r="D46" i="6" s="1"/>
  <c r="G198" i="6" l="1"/>
  <c r="C200" i="6" s="1"/>
  <c r="E58" i="6"/>
  <c r="E81" i="6"/>
  <c r="C163" i="6"/>
  <c r="C164" i="6" s="1"/>
  <c r="C165" i="6" s="1"/>
  <c r="F165" i="6" s="1"/>
  <c r="F162" i="6"/>
  <c r="C169" i="6" s="1"/>
  <c r="C170" i="6" s="1"/>
  <c r="G46" i="6"/>
  <c r="G47" i="6"/>
  <c r="G45" i="6"/>
  <c r="I45" i="6" s="1"/>
  <c r="E79" i="6"/>
  <c r="E80" i="6"/>
  <c r="D50" i="6" l="1"/>
  <c r="D51" i="6"/>
  <c r="D56" i="6" s="1"/>
  <c r="F56" i="6" l="1"/>
  <c r="D52" i="6"/>
  <c r="D57" i="6" s="1"/>
  <c r="F57" i="6" s="1"/>
  <c r="C92" i="6" l="1"/>
  <c r="C75" i="6"/>
  <c r="D58" i="6"/>
  <c r="C66" i="6" s="1"/>
  <c r="G56" i="6"/>
  <c r="D94" i="6" l="1"/>
  <c r="E94" i="6"/>
  <c r="D96" i="6"/>
  <c r="E96" i="6"/>
  <c r="C96" i="6"/>
  <c r="C94" i="6"/>
</calcChain>
</file>

<file path=xl/sharedStrings.xml><?xml version="1.0" encoding="utf-8"?>
<sst xmlns="http://schemas.openxmlformats.org/spreadsheetml/2006/main" count="142" uniqueCount="126">
  <si>
    <t>UNIVERSIDAD NACIONAL DE CHIMBORAZO</t>
  </si>
  <si>
    <t>Datos</t>
  </si>
  <si>
    <t xml:space="preserve">DISEÑO DE EXPERIMENTAL </t>
  </si>
  <si>
    <t>1) PLANEACIÓN Y REALIZACIÓN</t>
  </si>
  <si>
    <t>Identificar el problema:</t>
  </si>
  <si>
    <t>Variable R:</t>
  </si>
  <si>
    <t xml:space="preserve">Niveles: </t>
  </si>
  <si>
    <t xml:space="preserve">Diseño a usar </t>
  </si>
  <si>
    <t>2) MODELO ESTÁDISTICO</t>
  </si>
  <si>
    <t xml:space="preserve">3) Hipotesis </t>
  </si>
  <si>
    <t>H0:</t>
  </si>
  <si>
    <t>H1:</t>
  </si>
  <si>
    <t>Evaluar el efecto que tiene la cantidad de almidón en la dureza de las tabletas</t>
  </si>
  <si>
    <t>3 Niveles</t>
  </si>
  <si>
    <t>DCA</t>
  </si>
  <si>
    <t>Ui dif Uj</t>
  </si>
  <si>
    <t xml:space="preserve">Análisis de Varianza </t>
  </si>
  <si>
    <t>Suma</t>
  </si>
  <si>
    <t>suma^2</t>
  </si>
  <si>
    <t>Suma.Cuad</t>
  </si>
  <si>
    <t>TOTALES</t>
  </si>
  <si>
    <t>Y2</t>
  </si>
  <si>
    <t>SCT</t>
  </si>
  <si>
    <t>SCTRAT</t>
  </si>
  <si>
    <t>SCE</t>
  </si>
  <si>
    <t>FV</t>
  </si>
  <si>
    <t>SC</t>
  </si>
  <si>
    <t>GL</t>
  </si>
  <si>
    <t>CM</t>
  </si>
  <si>
    <t>FO</t>
  </si>
  <si>
    <t>Ftabla</t>
  </si>
  <si>
    <t>Lotes</t>
  </si>
  <si>
    <t>Error</t>
  </si>
  <si>
    <t>Total</t>
  </si>
  <si>
    <t>Interpretación</t>
  </si>
  <si>
    <t xml:space="preserve">58,10 &gt; 4,26 se rechaza H0; es decir que en promedio de la dureza de las tabletas presentan diferencia al menos en uno de los 3 lotes </t>
  </si>
  <si>
    <t xml:space="preserve">El promedio de la dureza en las  tabletas presentan diferencia en al menos uno de los 3 lotes </t>
  </si>
  <si>
    <t xml:space="preserve">u1= u2= u3 El promedio de la dureza en las tabletas presentan igualdad en los 3 lotes </t>
  </si>
  <si>
    <t xml:space="preserve">El promedio de la dureza de las tabletas de cada lote </t>
  </si>
  <si>
    <t>c) Existe diferencia entre la dureza promedio de las tabletas de cada lote</t>
  </si>
  <si>
    <t xml:space="preserve">Si existe diferencia en cuanto al promedio de dureza de las tabletas en al menos en uno de los 3 lotes dentro del experimento </t>
  </si>
  <si>
    <t>D) Coeficiente de D.</t>
  </si>
  <si>
    <t xml:space="preserve">De acuerdo a los tratamientos en cada lote presentan un 92,8% de variabilidad en el experimento </t>
  </si>
  <si>
    <t xml:space="preserve">ANÁLISIS LSD </t>
  </si>
  <si>
    <t>Alfa</t>
  </si>
  <si>
    <t>Gl</t>
  </si>
  <si>
    <t>t student</t>
  </si>
  <si>
    <t>LSD</t>
  </si>
  <si>
    <t>Hipotesis</t>
  </si>
  <si>
    <t>H0: U1 = u2</t>
  </si>
  <si>
    <t>H0: u1= u3</t>
  </si>
  <si>
    <t>H0: U2= U3</t>
  </si>
  <si>
    <t>H1: U1 dif u2</t>
  </si>
  <si>
    <t>H1: u1 dif U3</t>
  </si>
  <si>
    <t>H1: u2 dif U3</t>
  </si>
  <si>
    <t>Diferencia P</t>
  </si>
  <si>
    <t>Diferencia M</t>
  </si>
  <si>
    <t xml:space="preserve">Desición </t>
  </si>
  <si>
    <t>MEDIAS</t>
  </si>
  <si>
    <t>U1</t>
  </si>
  <si>
    <t>U2</t>
  </si>
  <si>
    <t>U3</t>
  </si>
  <si>
    <t>Varianza</t>
  </si>
  <si>
    <t>U1 - U2</t>
  </si>
  <si>
    <t>U1 -U3</t>
  </si>
  <si>
    <t>U2 -U3</t>
  </si>
  <si>
    <t>&gt;</t>
  </si>
  <si>
    <t>Significativo</t>
  </si>
  <si>
    <t xml:space="preserve">se rechaza H0; u1 dif u2 </t>
  </si>
  <si>
    <t xml:space="preserve">se rechaza H0; u1 dif u3 </t>
  </si>
  <si>
    <t xml:space="preserve">se rechaza H0; u2 dif u3 </t>
  </si>
  <si>
    <t>B) Hay algún porcentaje que represente mayor dureza en las tabletas?</t>
  </si>
  <si>
    <t>GRÁFICO DE MEDIAS</t>
  </si>
  <si>
    <t xml:space="preserve">Coeficiente: </t>
  </si>
  <si>
    <t>LS</t>
  </si>
  <si>
    <t>LC</t>
  </si>
  <si>
    <t>LI</t>
  </si>
  <si>
    <t>YIJ</t>
  </si>
  <si>
    <t>U</t>
  </si>
  <si>
    <t>ai</t>
  </si>
  <si>
    <t>Dureza de las tabletas</t>
  </si>
  <si>
    <t xml:space="preserve">Efecto de los lotes </t>
  </si>
  <si>
    <t>e</t>
  </si>
  <si>
    <t xml:space="preserve">Error aleatorio </t>
  </si>
  <si>
    <t>Media Global</t>
  </si>
  <si>
    <t xml:space="preserve">Si, el lote 3 con un porcentaje de 10% presenta mayor dureza en las tabletas </t>
  </si>
  <si>
    <t xml:space="preserve">SUPUESTOS DE NORMALIDAD </t>
  </si>
  <si>
    <t>Residuo</t>
  </si>
  <si>
    <t>Ri</t>
  </si>
  <si>
    <t>i</t>
  </si>
  <si>
    <t>(i-0,5)/N</t>
  </si>
  <si>
    <t>z</t>
  </si>
  <si>
    <t xml:space="preserve">H0: Los datos presentan una distribución normal </t>
  </si>
  <si>
    <t xml:space="preserve">H1: Los datos no presentan una distribución normal </t>
  </si>
  <si>
    <t xml:space="preserve">Se acepta H0; es decir que los datos presentan una distribución normal, la toma de datos es correcta </t>
  </si>
  <si>
    <t xml:space="preserve">HOMOCESTACIDAD </t>
  </si>
  <si>
    <t>SUMA</t>
  </si>
  <si>
    <t>suma.cuadrado</t>
  </si>
  <si>
    <t>Suma_cuad_trat</t>
  </si>
  <si>
    <t>In varianza</t>
  </si>
  <si>
    <t>n-1(In var)</t>
  </si>
  <si>
    <t>1/ r-1</t>
  </si>
  <si>
    <t>Totales</t>
  </si>
  <si>
    <t xml:space="preserve">H0: Las varianzas poblacionales son iguales </t>
  </si>
  <si>
    <t xml:space="preserve">H1: Las varianzas poblacionales son diferentes </t>
  </si>
  <si>
    <t>S2p</t>
  </si>
  <si>
    <t>Barlet Calculado</t>
  </si>
  <si>
    <t>Chi critico</t>
  </si>
  <si>
    <t>0,05; 2</t>
  </si>
  <si>
    <t>0,25 &lt; 5,99 se acepta H0; es decir que las varianzas poblacionales son iguales o presentan igualdad</t>
  </si>
  <si>
    <t>Interpretación:</t>
  </si>
  <si>
    <t xml:space="preserve">SUPUESTOS DE INDEPENDENCIA </t>
  </si>
  <si>
    <t>Metodo</t>
  </si>
  <si>
    <t>Observa</t>
  </si>
  <si>
    <t>Predicho</t>
  </si>
  <si>
    <t>eij</t>
  </si>
  <si>
    <t>eij^2</t>
  </si>
  <si>
    <t>(ei - ei)^2</t>
  </si>
  <si>
    <t>LOTE 2%</t>
  </si>
  <si>
    <t>LOTE 5%</t>
  </si>
  <si>
    <t>LOTE 10%</t>
  </si>
  <si>
    <t>d</t>
  </si>
  <si>
    <t>du</t>
  </si>
  <si>
    <t>dl</t>
  </si>
  <si>
    <t xml:space="preserve">Interpretación: </t>
  </si>
  <si>
    <t xml:space="preserve">2,97 &gt; 1,86 se acepta H0; es decir que la correlación entre los residuos es independiente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</si>
</sst>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i/>
      <sz val="11"/>
      <color theme="1"/>
      <name val="Tahoma"/>
      <family val="2"/>
    </font>
    <font>
      <sz val="11"/>
      <color rgb="FFFF0000"/>
      <name val="Tahoma"/>
      <family val="2"/>
    </font>
    <font>
      <b/>
      <u/>
      <sz val="11"/>
      <color theme="1"/>
      <name val="Tahoma"/>
      <family val="2"/>
    </font>
    <font>
      <b/>
      <sz val="11"/>
      <color rgb="FFFF0000"/>
      <name val="Tahoma"/>
      <family val="2"/>
    </font>
    <font>
      <b/>
      <sz val="10"/>
      <color theme="1"/>
      <name val="Tahoma"/>
      <family val="2"/>
    </font>
    <font>
      <b/>
      <sz val="10"/>
      <color theme="9" tint="-0.499984740745262"/>
      <name val="Tahoma"/>
      <family val="2"/>
    </font>
    <font>
      <b/>
      <sz val="9"/>
      <color theme="5" tint="-0.499984740745262"/>
      <name val="Tahoma"/>
      <family val="2"/>
    </font>
    <font>
      <b/>
      <sz val="12"/>
      <color theme="5" tint="-0.499984740745262"/>
      <name val="Tahoma"/>
      <family val="2"/>
    </font>
    <font>
      <b/>
      <sz val="11"/>
      <color theme="1"/>
      <name val="Symbol"/>
      <family val="1"/>
      <charset val="2"/>
    </font>
    <font>
      <b/>
      <sz val="11"/>
      <color theme="8" tint="-0.499984740745262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2" borderId="0" xfId="0" applyFont="1" applyFill="1"/>
    <xf numFmtId="0" fontId="2" fillId="3" borderId="1" xfId="0" applyFont="1" applyFill="1" applyBorder="1"/>
    <xf numFmtId="0" fontId="3" fillId="0" borderId="1" xfId="0" applyFont="1" applyBorder="1"/>
    <xf numFmtId="9" fontId="3" fillId="4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10" fontId="2" fillId="0" borderId="0" xfId="0" applyNumberFormat="1" applyFont="1"/>
    <xf numFmtId="0" fontId="2" fillId="2" borderId="0" xfId="0" applyFont="1" applyFill="1"/>
    <xf numFmtId="0" fontId="2" fillId="5" borderId="0" xfId="0" applyFont="1" applyFill="1"/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0" xfId="0" applyFont="1" applyFill="1"/>
    <xf numFmtId="0" fontId="2" fillId="8" borderId="0" xfId="0" applyFont="1" applyFill="1"/>
    <xf numFmtId="0" fontId="2" fillId="9" borderId="0" xfId="0" applyFont="1" applyFill="1"/>
    <xf numFmtId="0" fontId="7" fillId="0" borderId="0" xfId="0" applyFont="1"/>
    <xf numFmtId="0" fontId="3" fillId="8" borderId="0" xfId="0" applyFont="1" applyFill="1"/>
    <xf numFmtId="0" fontId="2" fillId="4" borderId="0" xfId="0" applyFont="1" applyFill="1"/>
    <xf numFmtId="0" fontId="6" fillId="0" borderId="0" xfId="0" applyFont="1"/>
    <xf numFmtId="0" fontId="3" fillId="11" borderId="1" xfId="0" applyFont="1" applyFill="1" applyBorder="1"/>
    <xf numFmtId="0" fontId="2" fillId="0" borderId="1" xfId="0" applyFont="1" applyBorder="1" applyAlignment="1">
      <alignment vertical="center"/>
    </xf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0" xfId="0" applyFont="1"/>
    <xf numFmtId="0" fontId="1" fillId="0" borderId="0" xfId="0" applyFont="1"/>
    <xf numFmtId="0" fontId="12" fillId="0" borderId="0" xfId="0" applyFont="1"/>
    <xf numFmtId="0" fontId="3" fillId="6" borderId="1" xfId="0" applyFont="1" applyFill="1" applyBorder="1"/>
    <xf numFmtId="0" fontId="3" fillId="0" borderId="1" xfId="0" applyFont="1" applyBorder="1" applyAlignment="1">
      <alignment vertical="center"/>
    </xf>
    <xf numFmtId="0" fontId="13" fillId="0" borderId="1" xfId="0" applyFont="1" applyBorder="1"/>
    <xf numFmtId="9" fontId="3" fillId="2" borderId="1" xfId="0" applyNumberFormat="1" applyFont="1" applyFill="1" applyBorder="1" applyAlignment="1">
      <alignment horizontal="center"/>
    </xf>
    <xf numFmtId="0" fontId="3" fillId="10" borderId="1" xfId="0" applyFont="1" applyFill="1" applyBorder="1"/>
    <xf numFmtId="0" fontId="3" fillId="10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Dureza</a:t>
            </a:r>
            <a:r>
              <a:rPr lang="es-EC" baseline="0"/>
              <a:t> de las tabletas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'prueba 1 '!$D$40:$F$40</c:f>
              <c:numCache>
                <c:formatCode>0%</c:formatCode>
                <c:ptCount val="3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</c:numCache>
            </c:numRef>
          </c:cat>
          <c:val>
            <c:numRef>
              <c:f>'prueba 1 '!$C$94:$E$94</c:f>
              <c:numCache>
                <c:formatCode>General</c:formatCode>
                <c:ptCount val="3"/>
                <c:pt idx="0">
                  <c:v>5.2419289621343292</c:v>
                </c:pt>
                <c:pt idx="1">
                  <c:v>7.2419289621343301</c:v>
                </c:pt>
                <c:pt idx="2">
                  <c:v>8.8919289621343278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C4-4BFF-AD27-ED5E8BCE43FA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'prueba 1 '!$D$40:$F$40</c:f>
              <c:numCache>
                <c:formatCode>0%</c:formatCode>
                <c:ptCount val="3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</c:numCache>
            </c:numRef>
          </c:cat>
          <c:val>
            <c:numRef>
              <c:f>'prueba 1 '!$C$95:$E$95</c:f>
              <c:numCache>
                <c:formatCode>General</c:formatCode>
                <c:ptCount val="3"/>
                <c:pt idx="0">
                  <c:v>4.7</c:v>
                </c:pt>
                <c:pt idx="1">
                  <c:v>6.7000000000000011</c:v>
                </c:pt>
                <c:pt idx="2">
                  <c:v>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C4-4BFF-AD27-ED5E8BCE43FA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'prueba 1 '!$D$40:$F$40</c:f>
              <c:numCache>
                <c:formatCode>0%</c:formatCode>
                <c:ptCount val="3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</c:numCache>
            </c:numRef>
          </c:cat>
          <c:val>
            <c:numRef>
              <c:f>'prueba 1 '!$C$96:$E$96</c:f>
              <c:numCache>
                <c:formatCode>General</c:formatCode>
                <c:ptCount val="3"/>
                <c:pt idx="0">
                  <c:v>4.1580710378656711</c:v>
                </c:pt>
                <c:pt idx="1">
                  <c:v>6.158071037865672</c:v>
                </c:pt>
                <c:pt idx="2">
                  <c:v>7.8080710378656706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C4-4BFF-AD27-ED5E8BCE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437706767"/>
        <c:axId val="437712175"/>
      </c:stockChart>
      <c:catAx>
        <c:axId val="4377067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LOTES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37712175"/>
        <c:crosses val="autoZero"/>
        <c:auto val="1"/>
        <c:lblAlgn val="ctr"/>
        <c:lblOffset val="100"/>
        <c:noMultiLvlLbl val="0"/>
      </c:catAx>
      <c:valAx>
        <c:axId val="437712175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Tabletas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3770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Distribución</a:t>
            </a:r>
            <a:r>
              <a:rPr lang="es-EC" baseline="0"/>
              <a:t> Normal 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'prueba 1 '!$G$119</c:f>
              <c:strCache>
                <c:ptCount val="1"/>
                <c:pt idx="0">
                  <c:v>z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'prueba 1 '!$D$120:$D$123</c:f>
              <c:numCache>
                <c:formatCode>General</c:formatCode>
                <c:ptCount val="4"/>
                <c:pt idx="0">
                  <c:v>0.15000000000000036</c:v>
                </c:pt>
                <c:pt idx="1">
                  <c:v>0.25</c:v>
                </c:pt>
                <c:pt idx="2">
                  <c:v>0.54999999999999982</c:v>
                </c:pt>
                <c:pt idx="3">
                  <c:v>0.65000000000000036</c:v>
                </c:pt>
              </c:numCache>
            </c:numRef>
          </c:xVal>
          <c:yVal>
            <c:numRef>
              <c:f>'prueba 1 '!$G$120:$G$123</c:f>
              <c:numCache>
                <c:formatCode>General</c:formatCode>
                <c:ptCount val="4"/>
                <c:pt idx="0">
                  <c:v>-1.1503493803760083</c:v>
                </c:pt>
                <c:pt idx="1">
                  <c:v>-0.3186393639643752</c:v>
                </c:pt>
                <c:pt idx="2">
                  <c:v>0.3186393639643752</c:v>
                </c:pt>
                <c:pt idx="3">
                  <c:v>1.1503493803760083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21-42AF-BE71-DF3E844AB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260367"/>
        <c:axId val="550257455"/>
      </c:scatterChart>
      <c:valAx>
        <c:axId val="550260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50257455"/>
        <c:crosses val="autoZero"/>
        <c:crossBetween val="midCat"/>
      </c:valAx>
      <c:valAx>
        <c:axId val="55025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502603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98</xdr:row>
      <xdr:rowOff>38100</xdr:rowOff>
    </xdr:from>
    <xdr:to>
      <xdr:col>4</xdr:col>
      <xdr:colOff>1285875</xdr:colOff>
      <xdr:row>113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102</xdr:row>
      <xdr:rowOff>0</xdr:rowOff>
    </xdr:from>
    <xdr:to>
      <xdr:col>9</xdr:col>
      <xdr:colOff>66675</xdr:colOff>
      <xdr:row>113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19825" y="19507200"/>
          <a:ext cx="3629025" cy="200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C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Interpretación:</a:t>
          </a:r>
        </a:p>
        <a:p>
          <a:r>
            <a:rPr lang="es-EC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El lote numero 3 con un porcentaje de almidon del 10% presenta un valor en el promedio de dureza mas alto es decir</a:t>
          </a:r>
          <a:r>
            <a:rPr lang="es-EC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que las tabletas de dicho lote presentan una dureza mayor </a:t>
          </a:r>
        </a:p>
        <a:p>
          <a:endParaRPr lang="es-EC" sz="11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EC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 lote 1 con un porcentaje de 2% de almidon presenta un valor en el promedio de dureza menos es decir que las tabletas de dicho lote presentan una dureza menor </a:t>
          </a:r>
        </a:p>
        <a:p>
          <a:endParaRPr lang="es-EC" sz="1100"/>
        </a:p>
      </xdr:txBody>
    </xdr:sp>
    <xdr:clientData/>
  </xdr:twoCellAnchor>
  <xdr:twoCellAnchor>
    <xdr:from>
      <xdr:col>0</xdr:col>
      <xdr:colOff>752475</xdr:colOff>
      <xdr:row>129</xdr:row>
      <xdr:rowOff>19050</xdr:rowOff>
    </xdr:from>
    <xdr:to>
      <xdr:col>4</xdr:col>
      <xdr:colOff>1238250</xdr:colOff>
      <xdr:row>144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171450</xdr:colOff>
      <xdr:row>34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FF92A-8967-479C-A321-945FD4079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67450" cy="647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16698" cy="6003544"/>
    <xdr:pic>
      <xdr:nvPicPr>
        <xdr:cNvPr id="2" name="Imagen 1">
          <a:extLst>
            <a:ext uri="{FF2B5EF4-FFF2-40B4-BE49-F238E27FC236}">
              <a16:creationId xmlns:a16="http://schemas.microsoft.com/office/drawing/2014/main" id="{ECB13955-5BBE-4213-AE90-5547ACFC5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16698" cy="600354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400050</xdr:colOff>
      <xdr:row>33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E7706C-C724-44B0-B599-E8712C6FFD1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0484" t="20538" r="35045" b="11003"/>
        <a:stretch/>
      </xdr:blipFill>
      <xdr:spPr bwMode="auto">
        <a:xfrm>
          <a:off x="0" y="0"/>
          <a:ext cx="5734050" cy="6438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12541</xdr:colOff>
      <xdr:row>39</xdr:row>
      <xdr:rowOff>162918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A091BF-731B-4BCD-AF30-D2D8B1B81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08541" cy="7592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5"/>
  <sheetViews>
    <sheetView tabSelected="1" workbookViewId="0">
      <selection activeCell="C148" sqref="C148"/>
    </sheetView>
  </sheetViews>
  <sheetFormatPr baseColWidth="10" defaultColWidth="11.44140625" defaultRowHeight="13.8" x14ac:dyDescent="0.25"/>
  <cols>
    <col min="1" max="1" width="11.44140625" style="1"/>
    <col min="2" max="2" width="17.5546875" style="1" customWidth="1"/>
    <col min="3" max="3" width="11.44140625" style="1"/>
    <col min="4" max="4" width="15.44140625" style="1" customWidth="1"/>
    <col min="5" max="5" width="25" style="1" customWidth="1"/>
    <col min="6" max="8" width="11.44140625" style="1"/>
    <col min="9" max="9" width="31" style="1" customWidth="1"/>
    <col min="10" max="16384" width="11.44140625" style="1"/>
  </cols>
  <sheetData>
    <row r="2" spans="2:7" x14ac:dyDescent="0.25">
      <c r="G2" s="1" t="s">
        <v>0</v>
      </c>
    </row>
    <row r="3" spans="2:7" x14ac:dyDescent="0.25">
      <c r="D3" s="4" t="s">
        <v>2</v>
      </c>
    </row>
    <row r="6" spans="2:7" x14ac:dyDescent="0.25">
      <c r="B6" s="1" t="s">
        <v>1</v>
      </c>
    </row>
    <row r="8" spans="2:7" x14ac:dyDescent="0.25">
      <c r="C8" s="34">
        <v>0.02</v>
      </c>
      <c r="D8" s="34">
        <v>0.05</v>
      </c>
      <c r="E8" s="34">
        <v>0.1</v>
      </c>
    </row>
    <row r="9" spans="2:7" x14ac:dyDescent="0.25">
      <c r="C9" s="3">
        <v>4.3</v>
      </c>
      <c r="D9" s="3">
        <v>6.5</v>
      </c>
      <c r="E9" s="3">
        <v>9</v>
      </c>
    </row>
    <row r="10" spans="2:7" x14ac:dyDescent="0.25">
      <c r="C10" s="3">
        <v>5.2</v>
      </c>
      <c r="D10" s="3">
        <v>7.3</v>
      </c>
      <c r="E10" s="3">
        <v>7.8</v>
      </c>
    </row>
    <row r="11" spans="2:7" x14ac:dyDescent="0.25">
      <c r="C11" s="3">
        <v>4.8</v>
      </c>
      <c r="D11" s="3">
        <v>6.9</v>
      </c>
      <c r="E11" s="3">
        <v>8.5</v>
      </c>
    </row>
    <row r="12" spans="2:7" x14ac:dyDescent="0.25">
      <c r="C12" s="3">
        <v>4.5</v>
      </c>
      <c r="D12" s="3">
        <v>6.1</v>
      </c>
      <c r="E12" s="3">
        <v>8.1</v>
      </c>
    </row>
    <row r="15" spans="2:7" x14ac:dyDescent="0.25">
      <c r="B15" s="4" t="s">
        <v>3</v>
      </c>
      <c r="C15" s="4"/>
      <c r="D15" s="4"/>
    </row>
    <row r="16" spans="2:7" x14ac:dyDescent="0.25">
      <c r="E16" s="4" t="s">
        <v>4</v>
      </c>
      <c r="F16" s="1" t="s">
        <v>12</v>
      </c>
    </row>
    <row r="17" spans="2:6" x14ac:dyDescent="0.25">
      <c r="E17" s="4"/>
    </row>
    <row r="18" spans="2:6" x14ac:dyDescent="0.25">
      <c r="E18" s="4" t="s">
        <v>5</v>
      </c>
      <c r="F18" s="1" t="s">
        <v>38</v>
      </c>
    </row>
    <row r="19" spans="2:6" x14ac:dyDescent="0.25">
      <c r="E19" s="4"/>
    </row>
    <row r="20" spans="2:6" x14ac:dyDescent="0.25">
      <c r="E20" s="4" t="s">
        <v>6</v>
      </c>
      <c r="F20" s="1" t="s">
        <v>13</v>
      </c>
    </row>
    <row r="21" spans="2:6" x14ac:dyDescent="0.25">
      <c r="E21" s="4"/>
    </row>
    <row r="22" spans="2:6" x14ac:dyDescent="0.25">
      <c r="E22" s="4" t="s">
        <v>7</v>
      </c>
      <c r="F22" s="1" t="s">
        <v>14</v>
      </c>
    </row>
    <row r="25" spans="2:6" ht="14.4" x14ac:dyDescent="0.3">
      <c r="B25" s="4" t="s">
        <v>8</v>
      </c>
      <c r="C25" s="4"/>
      <c r="D25" s="4"/>
      <c r="E25" s="29" t="s">
        <v>77</v>
      </c>
      <c r="F25" s="1" t="s">
        <v>80</v>
      </c>
    </row>
    <row r="26" spans="2:6" x14ac:dyDescent="0.25">
      <c r="E26" s="30" t="s">
        <v>78</v>
      </c>
      <c r="F26" s="1" t="s">
        <v>84</v>
      </c>
    </row>
    <row r="27" spans="2:6" x14ac:dyDescent="0.25">
      <c r="E27" s="30" t="s">
        <v>79</v>
      </c>
      <c r="F27" s="1" t="s">
        <v>81</v>
      </c>
    </row>
    <row r="28" spans="2:6" x14ac:dyDescent="0.25">
      <c r="E28" s="30" t="s">
        <v>82</v>
      </c>
      <c r="F28" s="1" t="s">
        <v>83</v>
      </c>
    </row>
    <row r="31" spans="2:6" x14ac:dyDescent="0.25">
      <c r="B31" s="4" t="s">
        <v>9</v>
      </c>
    </row>
    <row r="32" spans="2:6" x14ac:dyDescent="0.25">
      <c r="C32" s="1" t="s">
        <v>10</v>
      </c>
      <c r="D32" s="1" t="s">
        <v>37</v>
      </c>
    </row>
    <row r="34" spans="2:9" x14ac:dyDescent="0.25">
      <c r="C34" s="1" t="s">
        <v>11</v>
      </c>
      <c r="D34" s="1" t="s">
        <v>15</v>
      </c>
      <c r="E34" s="1" t="s">
        <v>36</v>
      </c>
    </row>
    <row r="37" spans="2:9" x14ac:dyDescent="0.25">
      <c r="B37" s="5" t="s">
        <v>16</v>
      </c>
      <c r="C37" s="5"/>
    </row>
    <row r="40" spans="2:9" x14ac:dyDescent="0.25">
      <c r="D40" s="8">
        <v>0.02</v>
      </c>
      <c r="E40" s="8">
        <v>0.05</v>
      </c>
      <c r="F40" s="8">
        <v>0.1</v>
      </c>
    </row>
    <row r="41" spans="2:9" ht="18.75" customHeight="1" x14ac:dyDescent="0.25">
      <c r="D41" s="3">
        <v>4.3</v>
      </c>
      <c r="E41" s="3">
        <v>6.5</v>
      </c>
      <c r="F41" s="3">
        <v>9</v>
      </c>
    </row>
    <row r="42" spans="2:9" ht="19.5" customHeight="1" x14ac:dyDescent="0.25">
      <c r="D42" s="3">
        <v>5.2</v>
      </c>
      <c r="E42" s="3">
        <v>7.3</v>
      </c>
      <c r="F42" s="3">
        <v>7.8</v>
      </c>
    </row>
    <row r="43" spans="2:9" ht="20.25" customHeight="1" x14ac:dyDescent="0.25">
      <c r="D43" s="3">
        <v>4.8</v>
      </c>
      <c r="E43" s="3">
        <v>6.9</v>
      </c>
      <c r="F43" s="3">
        <v>8.5</v>
      </c>
    </row>
    <row r="44" spans="2:9" ht="22.5" customHeight="1" x14ac:dyDescent="0.25">
      <c r="D44" s="3">
        <v>4.5</v>
      </c>
      <c r="E44" s="3">
        <v>6.1</v>
      </c>
      <c r="F44" s="3">
        <v>8.1</v>
      </c>
      <c r="G44" s="1" t="s">
        <v>20</v>
      </c>
    </row>
    <row r="45" spans="2:9" ht="21" customHeight="1" x14ac:dyDescent="0.25">
      <c r="C45" s="1" t="s">
        <v>17</v>
      </c>
      <c r="D45" s="10">
        <f>SUM(D41:D44)</f>
        <v>18.8</v>
      </c>
      <c r="E45" s="10">
        <f t="shared" ref="E45:F45" si="0">SUM(E41:E44)</f>
        <v>26.800000000000004</v>
      </c>
      <c r="F45" s="10">
        <f t="shared" si="0"/>
        <v>33.4</v>
      </c>
      <c r="G45" s="6">
        <f>SUM(D45:F45)</f>
        <v>79</v>
      </c>
      <c r="H45" s="10" t="s">
        <v>21</v>
      </c>
      <c r="I45" s="9">
        <f>G45^2</f>
        <v>6241</v>
      </c>
    </row>
    <row r="46" spans="2:9" ht="20.25" customHeight="1" x14ac:dyDescent="0.25">
      <c r="C46" s="1" t="s">
        <v>18</v>
      </c>
      <c r="D46" s="10">
        <f>D45^2</f>
        <v>353.44000000000005</v>
      </c>
      <c r="E46" s="10">
        <f t="shared" ref="E46:F46" si="1">E45^2</f>
        <v>718.24000000000024</v>
      </c>
      <c r="F46" s="10">
        <f t="shared" si="1"/>
        <v>1115.56</v>
      </c>
      <c r="G46" s="6">
        <f t="shared" ref="G46:G47" si="2">SUM(D46:F46)</f>
        <v>2187.2400000000002</v>
      </c>
    </row>
    <row r="47" spans="2:9" ht="21.75" customHeight="1" x14ac:dyDescent="0.25">
      <c r="C47" s="1" t="s">
        <v>19</v>
      </c>
      <c r="D47" s="10">
        <f>SUMSQ(D41:D44)</f>
        <v>88.82</v>
      </c>
      <c r="E47" s="10">
        <f t="shared" ref="E47:F47" si="3">SUMSQ(E41:E44)</f>
        <v>180.36</v>
      </c>
      <c r="F47" s="10">
        <f t="shared" si="3"/>
        <v>279.7</v>
      </c>
      <c r="G47" s="6">
        <f t="shared" si="2"/>
        <v>548.88</v>
      </c>
    </row>
    <row r="50" spans="2:8" ht="21" customHeight="1" x14ac:dyDescent="0.25">
      <c r="C50" s="7" t="s">
        <v>22</v>
      </c>
      <c r="D50" s="2">
        <f>G47-I45/12</f>
        <v>28.796666666666624</v>
      </c>
    </row>
    <row r="51" spans="2:8" ht="20.25" customHeight="1" x14ac:dyDescent="0.25">
      <c r="C51" s="7" t="s">
        <v>23</v>
      </c>
      <c r="D51" s="2">
        <f>G46/4-I45/12</f>
        <v>26.726666666666688</v>
      </c>
    </row>
    <row r="52" spans="2:8" ht="22.5" customHeight="1" x14ac:dyDescent="0.25">
      <c r="C52" s="7" t="s">
        <v>24</v>
      </c>
      <c r="D52" s="2">
        <f>D50-D51</f>
        <v>2.0699999999999363</v>
      </c>
    </row>
    <row r="55" spans="2:8" x14ac:dyDescent="0.25">
      <c r="C55" s="10" t="s">
        <v>25</v>
      </c>
      <c r="D55" s="10" t="s">
        <v>26</v>
      </c>
      <c r="E55" s="10" t="s">
        <v>27</v>
      </c>
      <c r="F55" s="10" t="s">
        <v>28</v>
      </c>
      <c r="G55" s="10" t="s">
        <v>29</v>
      </c>
      <c r="H55" s="10" t="s">
        <v>30</v>
      </c>
    </row>
    <row r="56" spans="2:8" x14ac:dyDescent="0.25">
      <c r="C56" s="2" t="s">
        <v>31</v>
      </c>
      <c r="D56" s="2">
        <f>D51</f>
        <v>26.726666666666688</v>
      </c>
      <c r="E56" s="3">
        <f>3-1</f>
        <v>2</v>
      </c>
      <c r="F56" s="2">
        <f>D56/E56</f>
        <v>13.363333333333344</v>
      </c>
      <c r="G56" s="38">
        <f>F56/F57</f>
        <v>58.101449275364153</v>
      </c>
      <c r="H56" s="38">
        <v>4.26</v>
      </c>
    </row>
    <row r="57" spans="2:8" x14ac:dyDescent="0.25">
      <c r="C57" s="2" t="s">
        <v>32</v>
      </c>
      <c r="D57" s="2">
        <f>D52</f>
        <v>2.0699999999999363</v>
      </c>
      <c r="E57" s="3">
        <f>12-3</f>
        <v>9</v>
      </c>
      <c r="F57" s="2">
        <f>D57/E57</f>
        <v>0.22999999999999293</v>
      </c>
      <c r="G57" s="38"/>
      <c r="H57" s="38"/>
    </row>
    <row r="58" spans="2:8" x14ac:dyDescent="0.25">
      <c r="C58" s="2" t="s">
        <v>33</v>
      </c>
      <c r="D58" s="2">
        <f>D56+D57</f>
        <v>28.796666666666624</v>
      </c>
      <c r="E58" s="3">
        <f>E56+E57</f>
        <v>11</v>
      </c>
    </row>
    <row r="61" spans="2:8" x14ac:dyDescent="0.25">
      <c r="B61" s="1" t="s">
        <v>34</v>
      </c>
      <c r="C61" s="1" t="s">
        <v>35</v>
      </c>
    </row>
    <row r="63" spans="2:8" x14ac:dyDescent="0.25">
      <c r="B63" s="4" t="s">
        <v>39</v>
      </c>
    </row>
    <row r="64" spans="2:8" x14ac:dyDescent="0.25">
      <c r="B64" s="1" t="s">
        <v>40</v>
      </c>
    </row>
    <row r="66" spans="2:9" x14ac:dyDescent="0.25">
      <c r="B66" s="4" t="s">
        <v>41</v>
      </c>
      <c r="C66" s="11">
        <f>D56/D58</f>
        <v>0.92811668017131821</v>
      </c>
      <c r="D66" s="1" t="s">
        <v>42</v>
      </c>
    </row>
    <row r="68" spans="2:9" s="13" customFormat="1" x14ac:dyDescent="0.25"/>
    <row r="70" spans="2:9" x14ac:dyDescent="0.25">
      <c r="E70" s="14" t="s">
        <v>43</v>
      </c>
    </row>
    <row r="72" spans="2:9" x14ac:dyDescent="0.25">
      <c r="B72" s="3" t="s">
        <v>44</v>
      </c>
      <c r="C72" s="3">
        <f>0.05/2</f>
        <v>2.5000000000000001E-2</v>
      </c>
      <c r="E72" s="1" t="s">
        <v>58</v>
      </c>
    </row>
    <row r="73" spans="2:9" x14ac:dyDescent="0.25">
      <c r="B73" s="3" t="s">
        <v>45</v>
      </c>
      <c r="C73" s="3">
        <v>9</v>
      </c>
      <c r="E73" s="7" t="s">
        <v>59</v>
      </c>
      <c r="F73" s="2">
        <f>AVERAGE(D41:D44)</f>
        <v>4.7</v>
      </c>
    </row>
    <row r="74" spans="2:9" x14ac:dyDescent="0.25">
      <c r="B74" s="3" t="s">
        <v>46</v>
      </c>
      <c r="C74" s="3">
        <v>2.2599999999999998</v>
      </c>
      <c r="E74" s="7" t="s">
        <v>60</v>
      </c>
      <c r="F74" s="2">
        <f>AVERAGE(E41:E44)</f>
        <v>6.7000000000000011</v>
      </c>
    </row>
    <row r="75" spans="2:9" x14ac:dyDescent="0.25">
      <c r="B75" s="15" t="s">
        <v>47</v>
      </c>
      <c r="C75" s="15">
        <f>C74*SQRT(2*F57/4)</f>
        <v>0.7664032880931434</v>
      </c>
      <c r="E75" s="7" t="s">
        <v>61</v>
      </c>
      <c r="F75" s="2">
        <f>AVERAGE(F41:F44)</f>
        <v>8.35</v>
      </c>
    </row>
    <row r="76" spans="2:9" x14ac:dyDescent="0.25">
      <c r="B76" s="3" t="s">
        <v>48</v>
      </c>
      <c r="C76" s="3">
        <f>3*(3-1)/2</f>
        <v>3</v>
      </c>
    </row>
    <row r="78" spans="2:9" x14ac:dyDescent="0.25">
      <c r="B78" s="1" t="s">
        <v>49</v>
      </c>
      <c r="D78" s="33" t="s">
        <v>55</v>
      </c>
      <c r="E78" s="33" t="s">
        <v>56</v>
      </c>
      <c r="F78" s="33"/>
      <c r="G78" s="33" t="s">
        <v>47</v>
      </c>
      <c r="H78" s="33" t="s">
        <v>57</v>
      </c>
      <c r="I78" s="33" t="s">
        <v>34</v>
      </c>
    </row>
    <row r="79" spans="2:9" x14ac:dyDescent="0.25">
      <c r="B79" s="1" t="s">
        <v>50</v>
      </c>
      <c r="D79" s="2" t="s">
        <v>63</v>
      </c>
      <c r="E79" s="3">
        <f>ABS(F73-F74)</f>
        <v>2.0000000000000009</v>
      </c>
      <c r="F79" s="3" t="s">
        <v>66</v>
      </c>
      <c r="G79" s="2">
        <v>0.77</v>
      </c>
      <c r="H79" s="2" t="s">
        <v>67</v>
      </c>
      <c r="I79" s="2" t="s">
        <v>68</v>
      </c>
    </row>
    <row r="80" spans="2:9" x14ac:dyDescent="0.25">
      <c r="B80" s="1" t="s">
        <v>51</v>
      </c>
      <c r="D80" s="2" t="s">
        <v>64</v>
      </c>
      <c r="E80" s="3">
        <f>ABS(F73-F75)</f>
        <v>3.6499999999999995</v>
      </c>
      <c r="F80" s="3" t="s">
        <v>66</v>
      </c>
      <c r="G80" s="2">
        <v>0.77</v>
      </c>
      <c r="H80" s="2" t="s">
        <v>67</v>
      </c>
      <c r="I80" s="2" t="s">
        <v>69</v>
      </c>
    </row>
    <row r="81" spans="2:9" x14ac:dyDescent="0.25">
      <c r="D81" s="2" t="s">
        <v>65</v>
      </c>
      <c r="E81" s="3">
        <f>ABS(F74-F75)</f>
        <v>1.6499999999999986</v>
      </c>
      <c r="F81" s="3" t="s">
        <v>66</v>
      </c>
      <c r="G81" s="2">
        <v>0.77</v>
      </c>
      <c r="H81" s="2" t="s">
        <v>67</v>
      </c>
      <c r="I81" s="2" t="s">
        <v>70</v>
      </c>
    </row>
    <row r="82" spans="2:9" x14ac:dyDescent="0.25">
      <c r="B82" s="1" t="s">
        <v>52</v>
      </c>
    </row>
    <row r="83" spans="2:9" x14ac:dyDescent="0.25">
      <c r="B83" s="1" t="s">
        <v>53</v>
      </c>
    </row>
    <row r="84" spans="2:9" x14ac:dyDescent="0.25">
      <c r="B84" s="1" t="s">
        <v>54</v>
      </c>
      <c r="C84" s="4" t="s">
        <v>71</v>
      </c>
    </row>
    <row r="86" spans="2:9" x14ac:dyDescent="0.25">
      <c r="C86" s="1" t="s">
        <v>85</v>
      </c>
    </row>
    <row r="90" spans="2:9" x14ac:dyDescent="0.25">
      <c r="B90" s="16" t="s">
        <v>72</v>
      </c>
      <c r="C90" s="18"/>
    </row>
    <row r="92" spans="2:9" x14ac:dyDescent="0.25">
      <c r="B92" s="7" t="s">
        <v>73</v>
      </c>
      <c r="C92" s="7">
        <f>C74*SQRT(F57/4)</f>
        <v>0.54192896213432895</v>
      </c>
    </row>
    <row r="94" spans="2:9" x14ac:dyDescent="0.25">
      <c r="B94" s="2" t="s">
        <v>74</v>
      </c>
      <c r="C94" s="2">
        <f>C95+$C$92</f>
        <v>5.2419289621343292</v>
      </c>
      <c r="D94" s="2">
        <f t="shared" ref="D94:E94" si="4">D95+$C$92</f>
        <v>7.2419289621343301</v>
      </c>
      <c r="E94" s="2">
        <f t="shared" si="4"/>
        <v>8.8919289621343278</v>
      </c>
    </row>
    <row r="95" spans="2:9" x14ac:dyDescent="0.25">
      <c r="B95" s="35" t="s">
        <v>75</v>
      </c>
      <c r="C95" s="36">
        <v>4.7</v>
      </c>
      <c r="D95" s="36">
        <v>6.7000000000000011</v>
      </c>
      <c r="E95" s="36">
        <v>8.35</v>
      </c>
    </row>
    <row r="96" spans="2:9" x14ac:dyDescent="0.25">
      <c r="B96" s="2" t="s">
        <v>76</v>
      </c>
      <c r="C96" s="2">
        <f>C95-$C$92</f>
        <v>4.1580710378656711</v>
      </c>
      <c r="D96" s="2">
        <f t="shared" ref="D96:E96" si="5">D95-$C$92</f>
        <v>6.158071037865672</v>
      </c>
      <c r="E96" s="2">
        <f t="shared" si="5"/>
        <v>7.8080710378656706</v>
      </c>
    </row>
    <row r="115" spans="2:7" s="17" customFormat="1" x14ac:dyDescent="0.25"/>
    <row r="117" spans="2:7" x14ac:dyDescent="0.25">
      <c r="B117" s="37" t="s">
        <v>86</v>
      </c>
    </row>
    <row r="119" spans="2:7" x14ac:dyDescent="0.25">
      <c r="B119" s="8">
        <v>0.1</v>
      </c>
      <c r="C119" s="10" t="s">
        <v>87</v>
      </c>
      <c r="D119" s="10" t="s">
        <v>88</v>
      </c>
      <c r="E119" s="10" t="s">
        <v>89</v>
      </c>
      <c r="F119" s="10" t="s">
        <v>90</v>
      </c>
      <c r="G119" s="10" t="s">
        <v>91</v>
      </c>
    </row>
    <row r="120" spans="2:7" x14ac:dyDescent="0.25">
      <c r="B120" s="3">
        <v>9</v>
      </c>
      <c r="C120" s="3">
        <f>ABS(B120-$B$124)</f>
        <v>0.65000000000000036</v>
      </c>
      <c r="D120" s="3">
        <v>0.15000000000000036</v>
      </c>
      <c r="E120" s="3">
        <v>1</v>
      </c>
      <c r="F120" s="3">
        <f>(E120-0.5)/4</f>
        <v>0.125</v>
      </c>
      <c r="G120" s="3">
        <f>_xlfn.NORM.S.INV(F120)</f>
        <v>-1.1503493803760083</v>
      </c>
    </row>
    <row r="121" spans="2:7" x14ac:dyDescent="0.25">
      <c r="B121" s="3">
        <v>7.8</v>
      </c>
      <c r="C121" s="3">
        <f>ABS(B121-$B$124)</f>
        <v>0.54999999999999982</v>
      </c>
      <c r="D121" s="3">
        <v>0.25</v>
      </c>
      <c r="E121" s="3">
        <v>2</v>
      </c>
      <c r="F121" s="3">
        <f t="shared" ref="F121:F123" si="6">(E121-0.5)/4</f>
        <v>0.375</v>
      </c>
      <c r="G121" s="3">
        <f t="shared" ref="G121:G123" si="7">_xlfn.NORM.S.INV(F121)</f>
        <v>-0.3186393639643752</v>
      </c>
    </row>
    <row r="122" spans="2:7" x14ac:dyDescent="0.25">
      <c r="B122" s="3">
        <v>8.5</v>
      </c>
      <c r="C122" s="3">
        <f>ABS(B122-$B$124)</f>
        <v>0.15000000000000036</v>
      </c>
      <c r="D122" s="3">
        <v>0.54999999999999982</v>
      </c>
      <c r="E122" s="3">
        <v>3</v>
      </c>
      <c r="F122" s="3">
        <f t="shared" si="6"/>
        <v>0.625</v>
      </c>
      <c r="G122" s="3">
        <f t="shared" si="7"/>
        <v>0.3186393639643752</v>
      </c>
    </row>
    <row r="123" spans="2:7" x14ac:dyDescent="0.25">
      <c r="B123" s="3">
        <v>8.1</v>
      </c>
      <c r="C123" s="3">
        <f>ABS(B123-$B$124)</f>
        <v>0.25</v>
      </c>
      <c r="D123" s="3">
        <v>0.65000000000000036</v>
      </c>
      <c r="E123" s="3">
        <v>4</v>
      </c>
      <c r="F123" s="3">
        <f t="shared" si="6"/>
        <v>0.875</v>
      </c>
      <c r="G123" s="3">
        <f t="shared" si="7"/>
        <v>1.1503493803760083</v>
      </c>
    </row>
    <row r="124" spans="2:7" x14ac:dyDescent="0.25">
      <c r="B124" s="19">
        <f>AVERAGE(B120:B123)</f>
        <v>8.35</v>
      </c>
    </row>
    <row r="126" spans="2:7" x14ac:dyDescent="0.25">
      <c r="B126" s="1" t="s">
        <v>92</v>
      </c>
    </row>
    <row r="127" spans="2:7" x14ac:dyDescent="0.25">
      <c r="B127" s="1" t="s">
        <v>93</v>
      </c>
    </row>
    <row r="134" spans="6:7" x14ac:dyDescent="0.25">
      <c r="F134" s="20" t="s">
        <v>34</v>
      </c>
      <c r="G134" s="17"/>
    </row>
    <row r="136" spans="6:7" x14ac:dyDescent="0.25">
      <c r="F136" s="1" t="s">
        <v>94</v>
      </c>
    </row>
    <row r="146" spans="2:6" s="21" customFormat="1" x14ac:dyDescent="0.25"/>
    <row r="148" spans="2:6" x14ac:dyDescent="0.25">
      <c r="C148" s="22" t="s">
        <v>95</v>
      </c>
    </row>
    <row r="150" spans="2:6" x14ac:dyDescent="0.25">
      <c r="B150" s="1" t="s">
        <v>103</v>
      </c>
    </row>
    <row r="151" spans="2:6" x14ac:dyDescent="0.25">
      <c r="B151" s="1" t="s">
        <v>104</v>
      </c>
    </row>
    <row r="155" spans="2:6" x14ac:dyDescent="0.25">
      <c r="C155" s="8">
        <v>0.02</v>
      </c>
      <c r="D155" s="8">
        <v>0.05</v>
      </c>
      <c r="E155" s="8">
        <v>0.1</v>
      </c>
    </row>
    <row r="156" spans="2:6" x14ac:dyDescent="0.25">
      <c r="C156" s="3">
        <v>4.3</v>
      </c>
      <c r="D156" s="3">
        <v>6.5</v>
      </c>
      <c r="E156" s="3">
        <v>9</v>
      </c>
    </row>
    <row r="157" spans="2:6" x14ac:dyDescent="0.25">
      <c r="C157" s="3">
        <v>5.2</v>
      </c>
      <c r="D157" s="3">
        <v>7.3</v>
      </c>
      <c r="E157" s="3">
        <v>7.8</v>
      </c>
    </row>
    <row r="158" spans="2:6" x14ac:dyDescent="0.25">
      <c r="C158" s="3">
        <v>4.8</v>
      </c>
      <c r="D158" s="3">
        <v>6.9</v>
      </c>
      <c r="E158" s="3">
        <v>8.5</v>
      </c>
    </row>
    <row r="159" spans="2:6" x14ac:dyDescent="0.25">
      <c r="C159" s="3">
        <v>4.5</v>
      </c>
      <c r="D159" s="3">
        <v>6.1</v>
      </c>
      <c r="E159" s="3">
        <v>8.1</v>
      </c>
      <c r="F159" s="1" t="s">
        <v>102</v>
      </c>
    </row>
    <row r="160" spans="2:6" ht="21.75" customHeight="1" x14ac:dyDescent="0.25">
      <c r="B160" s="31" t="s">
        <v>96</v>
      </c>
      <c r="C160" s="10">
        <f>SUM(C156:C159)</f>
        <v>18.8</v>
      </c>
      <c r="D160" s="10">
        <f t="shared" ref="D160:E160" si="8">SUM(D156:D159)</f>
        <v>26.800000000000004</v>
      </c>
      <c r="E160" s="10">
        <f t="shared" si="8"/>
        <v>33.4</v>
      </c>
      <c r="F160" s="23">
        <f>SUM(C160:E160)</f>
        <v>79</v>
      </c>
    </row>
    <row r="161" spans="2:6" ht="21.75" customHeight="1" x14ac:dyDescent="0.25">
      <c r="B161" s="31" t="s">
        <v>97</v>
      </c>
      <c r="C161" s="10">
        <f>SUMSQ(C156:C159)</f>
        <v>88.82</v>
      </c>
      <c r="D161" s="10">
        <f t="shared" ref="D161:E161" si="9">SUMSQ(D156:D159)</f>
        <v>180.36</v>
      </c>
      <c r="E161" s="10">
        <f t="shared" si="9"/>
        <v>279.7</v>
      </c>
      <c r="F161" s="23">
        <f t="shared" ref="F161:F166" si="10">SUM(C161:E161)</f>
        <v>548.88</v>
      </c>
    </row>
    <row r="162" spans="2:6" ht="18.75" customHeight="1" x14ac:dyDescent="0.25">
      <c r="B162" s="31" t="s">
        <v>98</v>
      </c>
      <c r="C162" s="10">
        <f>C161-C160^2/4</f>
        <v>0.45999999999997954</v>
      </c>
      <c r="D162" s="10">
        <f t="shared" ref="D162:E162" si="11">D161-D160^2/4</f>
        <v>0.79999999999995453</v>
      </c>
      <c r="E162" s="10">
        <f t="shared" si="11"/>
        <v>0.81000000000000227</v>
      </c>
      <c r="F162" s="23">
        <f t="shared" si="10"/>
        <v>2.0699999999999363</v>
      </c>
    </row>
    <row r="163" spans="2:6" ht="21.75" customHeight="1" x14ac:dyDescent="0.25">
      <c r="B163" s="31" t="s">
        <v>62</v>
      </c>
      <c r="C163" s="10">
        <f>C162/3</f>
        <v>0.15333333333332652</v>
      </c>
      <c r="D163" s="10">
        <f t="shared" ref="D163:E163" si="12">D162/3</f>
        <v>0.26666666666665151</v>
      </c>
      <c r="E163" s="10">
        <f t="shared" si="12"/>
        <v>0.27000000000000074</v>
      </c>
      <c r="F163" s="7"/>
    </row>
    <row r="164" spans="2:6" ht="18.75" customHeight="1" x14ac:dyDescent="0.25">
      <c r="B164" s="31" t="s">
        <v>99</v>
      </c>
      <c r="C164" s="10">
        <f>LN(C163)</f>
        <v>-1.8751410781671505</v>
      </c>
      <c r="D164" s="10">
        <f t="shared" ref="D164:E164" si="13">LN(D163)</f>
        <v>-1.3217558399823763</v>
      </c>
      <c r="E164" s="10">
        <f t="shared" si="13"/>
        <v>-1.3093333199837596</v>
      </c>
      <c r="F164" s="7"/>
    </row>
    <row r="165" spans="2:6" ht="21.75" customHeight="1" x14ac:dyDescent="0.25">
      <c r="B165" s="31" t="s">
        <v>100</v>
      </c>
      <c r="C165" s="10">
        <f>3*C164</f>
        <v>-5.6254232345014517</v>
      </c>
      <c r="D165" s="10">
        <f t="shared" ref="D165:E165" si="14">3*D164</f>
        <v>-3.9652675199471288</v>
      </c>
      <c r="E165" s="10">
        <f t="shared" si="14"/>
        <v>-3.9279999599512787</v>
      </c>
      <c r="F165" s="23">
        <f t="shared" si="10"/>
        <v>-13.51869071439986</v>
      </c>
    </row>
    <row r="166" spans="2:6" ht="21.75" customHeight="1" x14ac:dyDescent="0.25">
      <c r="B166" s="31" t="s">
        <v>101</v>
      </c>
      <c r="C166" s="10">
        <f>1/3</f>
        <v>0.33333333333333331</v>
      </c>
      <c r="D166" s="10">
        <f t="shared" ref="D166:E166" si="15">1/3</f>
        <v>0.33333333333333331</v>
      </c>
      <c r="E166" s="10">
        <f t="shared" si="15"/>
        <v>0.33333333333333331</v>
      </c>
      <c r="F166" s="23">
        <f t="shared" si="10"/>
        <v>1</v>
      </c>
    </row>
    <row r="169" spans="2:6" x14ac:dyDescent="0.25">
      <c r="B169" s="7" t="s">
        <v>105</v>
      </c>
      <c r="C169" s="2">
        <f>F162/9</f>
        <v>0.22999999999999293</v>
      </c>
    </row>
    <row r="170" spans="2:6" x14ac:dyDescent="0.25">
      <c r="B170" s="7" t="s">
        <v>106</v>
      </c>
      <c r="C170" s="2">
        <f>(9*LN(C169)-F165)/(1+(1/6)*(F166-(1/9)))</f>
        <v>0.25398027627309466</v>
      </c>
    </row>
    <row r="172" spans="2:6" x14ac:dyDescent="0.25">
      <c r="B172" s="32" t="s">
        <v>107</v>
      </c>
      <c r="C172" s="39">
        <f>_xlfn.CHISQ.INV.RT(0.05,2)</f>
        <v>5.9914645471079817</v>
      </c>
    </row>
    <row r="173" spans="2:6" x14ac:dyDescent="0.25">
      <c r="B173" s="24" t="s">
        <v>108</v>
      </c>
      <c r="C173" s="39"/>
    </row>
    <row r="175" spans="2:6" x14ac:dyDescent="0.25">
      <c r="B175" s="4" t="s">
        <v>110</v>
      </c>
      <c r="C175" s="1" t="s">
        <v>109</v>
      </c>
    </row>
    <row r="177" spans="2:7" s="12" customFormat="1" x14ac:dyDescent="0.25"/>
    <row r="179" spans="2:7" x14ac:dyDescent="0.25">
      <c r="D179" s="22" t="s">
        <v>111</v>
      </c>
    </row>
    <row r="185" spans="2:7" x14ac:dyDescent="0.25">
      <c r="B185" s="10" t="s">
        <v>112</v>
      </c>
      <c r="C185" s="10" t="s">
        <v>113</v>
      </c>
      <c r="D185" s="10" t="s">
        <v>114</v>
      </c>
      <c r="E185" s="10" t="s">
        <v>115</v>
      </c>
      <c r="F185" s="10" t="s">
        <v>116</v>
      </c>
      <c r="G185" s="10" t="s">
        <v>117</v>
      </c>
    </row>
    <row r="186" spans="2:7" ht="16.5" customHeight="1" x14ac:dyDescent="0.25">
      <c r="B186" s="25" t="s">
        <v>118</v>
      </c>
      <c r="C186" s="3">
        <v>4.3</v>
      </c>
      <c r="D186" s="3">
        <v>4.7</v>
      </c>
      <c r="E186" s="3">
        <f>C186-D186</f>
        <v>-0.40000000000000036</v>
      </c>
      <c r="F186" s="3">
        <f>E186^2</f>
        <v>0.16000000000000028</v>
      </c>
      <c r="G186" s="3"/>
    </row>
    <row r="187" spans="2:7" ht="21.75" customHeight="1" x14ac:dyDescent="0.25">
      <c r="B187" s="25" t="s">
        <v>118</v>
      </c>
      <c r="C187" s="3">
        <v>5.2</v>
      </c>
      <c r="D187" s="3">
        <v>4.7</v>
      </c>
      <c r="E187" s="3">
        <f t="shared" ref="E187:E197" si="16">C187-D187</f>
        <v>0.5</v>
      </c>
      <c r="F187" s="3">
        <f t="shared" ref="F187:F197" si="17">E187^2</f>
        <v>0.25</v>
      </c>
      <c r="G187" s="3">
        <f>(E187-E186)^2</f>
        <v>0.81000000000000061</v>
      </c>
    </row>
    <row r="188" spans="2:7" ht="18.75" customHeight="1" x14ac:dyDescent="0.25">
      <c r="B188" s="25" t="s">
        <v>118</v>
      </c>
      <c r="C188" s="3">
        <v>4.8</v>
      </c>
      <c r="D188" s="3">
        <v>4.7</v>
      </c>
      <c r="E188" s="3">
        <f t="shared" si="16"/>
        <v>9.9999999999999645E-2</v>
      </c>
      <c r="F188" s="3">
        <f t="shared" si="17"/>
        <v>9.9999999999999291E-3</v>
      </c>
      <c r="G188" s="3">
        <f>(E188-E187)^2</f>
        <v>0.16000000000000028</v>
      </c>
    </row>
    <row r="189" spans="2:7" ht="21" customHeight="1" x14ac:dyDescent="0.25">
      <c r="B189" s="25" t="s">
        <v>118</v>
      </c>
      <c r="C189" s="3">
        <v>4.5</v>
      </c>
      <c r="D189" s="3">
        <v>4.7</v>
      </c>
      <c r="E189" s="3">
        <f t="shared" si="16"/>
        <v>-0.20000000000000018</v>
      </c>
      <c r="F189" s="3">
        <f t="shared" si="17"/>
        <v>4.000000000000007E-2</v>
      </c>
      <c r="G189" s="3">
        <f>(E189-E188)^2</f>
        <v>8.99999999999999E-2</v>
      </c>
    </row>
    <row r="190" spans="2:7" ht="20.25" customHeight="1" x14ac:dyDescent="0.25">
      <c r="B190" s="26" t="s">
        <v>119</v>
      </c>
      <c r="C190" s="3">
        <v>6.5</v>
      </c>
      <c r="D190" s="3">
        <v>6.7</v>
      </c>
      <c r="E190" s="3">
        <f t="shared" si="16"/>
        <v>-0.20000000000000018</v>
      </c>
      <c r="F190" s="3">
        <f t="shared" si="17"/>
        <v>4.000000000000007E-2</v>
      </c>
      <c r="G190" s="3">
        <f>(E190-E189)^2</f>
        <v>0</v>
      </c>
    </row>
    <row r="191" spans="2:7" ht="18" customHeight="1" x14ac:dyDescent="0.25">
      <c r="B191" s="26" t="s">
        <v>119</v>
      </c>
      <c r="C191" s="3">
        <v>7.3</v>
      </c>
      <c r="D191" s="3">
        <v>6.7</v>
      </c>
      <c r="E191" s="3">
        <f t="shared" si="16"/>
        <v>0.59999999999999964</v>
      </c>
      <c r="F191" s="3">
        <f t="shared" si="17"/>
        <v>0.3599999999999996</v>
      </c>
      <c r="G191" s="3">
        <f>(E191-E190)^2</f>
        <v>0.63999999999999968</v>
      </c>
    </row>
    <row r="192" spans="2:7" ht="17.25" customHeight="1" x14ac:dyDescent="0.25">
      <c r="B192" s="26" t="s">
        <v>119</v>
      </c>
      <c r="C192" s="3">
        <v>6.9</v>
      </c>
      <c r="D192" s="3">
        <v>6.7</v>
      </c>
      <c r="E192" s="3">
        <f t="shared" si="16"/>
        <v>0.20000000000000018</v>
      </c>
      <c r="F192" s="3">
        <f t="shared" si="17"/>
        <v>4.000000000000007E-2</v>
      </c>
      <c r="G192" s="3">
        <f t="shared" ref="G192:G197" si="18">(E192-E191)^2</f>
        <v>0.15999999999999959</v>
      </c>
    </row>
    <row r="193" spans="2:7" ht="19.5" customHeight="1" x14ac:dyDescent="0.25">
      <c r="B193" s="26" t="s">
        <v>119</v>
      </c>
      <c r="C193" s="3">
        <v>6.1</v>
      </c>
      <c r="D193" s="3">
        <v>6.7</v>
      </c>
      <c r="E193" s="3">
        <f t="shared" si="16"/>
        <v>-0.60000000000000053</v>
      </c>
      <c r="F193" s="3">
        <f t="shared" si="17"/>
        <v>0.36000000000000065</v>
      </c>
      <c r="G193" s="3">
        <f t="shared" si="18"/>
        <v>0.64000000000000112</v>
      </c>
    </row>
    <row r="194" spans="2:7" ht="19.5" customHeight="1" x14ac:dyDescent="0.25">
      <c r="B194" s="27" t="s">
        <v>120</v>
      </c>
      <c r="C194" s="3">
        <v>9</v>
      </c>
      <c r="D194" s="3">
        <v>8.35</v>
      </c>
      <c r="E194" s="3">
        <f t="shared" si="16"/>
        <v>0.65000000000000036</v>
      </c>
      <c r="F194" s="3">
        <f t="shared" si="17"/>
        <v>0.42250000000000049</v>
      </c>
      <c r="G194" s="3">
        <f t="shared" si="18"/>
        <v>1.5625000000000022</v>
      </c>
    </row>
    <row r="195" spans="2:7" ht="18" customHeight="1" x14ac:dyDescent="0.25">
      <c r="B195" s="27" t="s">
        <v>120</v>
      </c>
      <c r="C195" s="3">
        <v>7.8</v>
      </c>
      <c r="D195" s="3">
        <v>8.35</v>
      </c>
      <c r="E195" s="3">
        <f t="shared" si="16"/>
        <v>-0.54999999999999982</v>
      </c>
      <c r="F195" s="3">
        <f t="shared" si="17"/>
        <v>0.30249999999999982</v>
      </c>
      <c r="G195" s="3">
        <f t="shared" si="18"/>
        <v>1.4400000000000004</v>
      </c>
    </row>
    <row r="196" spans="2:7" ht="20.25" customHeight="1" x14ac:dyDescent="0.25">
      <c r="B196" s="27" t="s">
        <v>120</v>
      </c>
      <c r="C196" s="3">
        <v>8.5</v>
      </c>
      <c r="D196" s="3">
        <v>8.35</v>
      </c>
      <c r="E196" s="3">
        <f t="shared" si="16"/>
        <v>0.15000000000000036</v>
      </c>
      <c r="F196" s="3">
        <f t="shared" si="17"/>
        <v>2.2500000000000107E-2</v>
      </c>
      <c r="G196" s="3">
        <f t="shared" si="18"/>
        <v>0.49000000000000027</v>
      </c>
    </row>
    <row r="197" spans="2:7" ht="21.75" customHeight="1" x14ac:dyDescent="0.25">
      <c r="B197" s="27" t="s">
        <v>120</v>
      </c>
      <c r="C197" s="3">
        <v>8.1</v>
      </c>
      <c r="D197" s="3">
        <v>8.35</v>
      </c>
      <c r="E197" s="3">
        <f t="shared" si="16"/>
        <v>-0.25</v>
      </c>
      <c r="F197" s="3">
        <f t="shared" si="17"/>
        <v>6.25E-2</v>
      </c>
      <c r="G197" s="3">
        <f t="shared" si="18"/>
        <v>0.16000000000000028</v>
      </c>
    </row>
    <row r="198" spans="2:7" ht="15" x14ac:dyDescent="0.25">
      <c r="F198" s="28">
        <f>SUM(F186:F197)</f>
        <v>2.0700000000000012</v>
      </c>
      <c r="G198" s="28">
        <f>SUM(G187:G197)</f>
        <v>6.1525000000000043</v>
      </c>
    </row>
    <row r="200" spans="2:7" ht="24" customHeight="1" x14ac:dyDescent="0.25">
      <c r="B200" s="10" t="s">
        <v>121</v>
      </c>
      <c r="C200" s="7">
        <f>G198/F198</f>
        <v>2.9722222222222228</v>
      </c>
    </row>
    <row r="201" spans="2:7" ht="20.25" customHeight="1" x14ac:dyDescent="0.25">
      <c r="B201" s="10" t="s">
        <v>122</v>
      </c>
      <c r="C201" s="3">
        <v>0.66</v>
      </c>
    </row>
    <row r="202" spans="2:7" ht="24" customHeight="1" x14ac:dyDescent="0.25">
      <c r="B202" s="10" t="s">
        <v>123</v>
      </c>
      <c r="C202" s="3">
        <v>1.86</v>
      </c>
    </row>
    <row r="204" spans="2:7" x14ac:dyDescent="0.25">
      <c r="B204" s="4" t="s">
        <v>124</v>
      </c>
    </row>
    <row r="205" spans="2:7" x14ac:dyDescent="0.25">
      <c r="C205" s="1" t="s">
        <v>125</v>
      </c>
    </row>
  </sheetData>
  <sortState xmlns:xlrd2="http://schemas.microsoft.com/office/spreadsheetml/2017/richdata2" ref="D120:D123">
    <sortCondition ref="D120"/>
  </sortState>
  <mergeCells count="3">
    <mergeCell ref="G56:G57"/>
    <mergeCell ref="H56:H57"/>
    <mergeCell ref="C172:C173"/>
  </mergeCells>
  <pageMargins left="0.7" right="0.7" top="0.75" bottom="0.75" header="0.3" footer="0.3"/>
  <pageSetup orientation="portrait" r:id="rId1"/>
  <ignoredErrors>
    <ignoredError sqref="F73:F7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40" zoomScaleNormal="140" workbookViewId="0">
      <selection activeCell="I13" sqref="I13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>
      <selection activeCell="H29" sqref="H29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I12" sqref="I12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16" workbookViewId="0">
      <selection activeCell="I20" sqref="I20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prueba 1 </vt:lpstr>
      <vt:lpstr>Tabla F</vt:lpstr>
      <vt:lpstr>tabla t</vt:lpstr>
      <vt:lpstr>Durbin_W</vt:lpstr>
      <vt:lpstr>F0,01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Mery Rossana Manzano Cepeda</cp:lastModifiedBy>
  <dcterms:created xsi:type="dcterms:W3CDTF">2022-12-14T19:33:29Z</dcterms:created>
  <dcterms:modified xsi:type="dcterms:W3CDTF">2025-05-19T03:21:23Z</dcterms:modified>
</cp:coreProperties>
</file>