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WinUser\Desktop\"/>
    </mc:Choice>
  </mc:AlternateContent>
  <xr:revisionPtr revIDLastSave="0" documentId="13_ncr:1_{D34DABB3-D32B-4613-AE41-CC1DD887B3E7}" xr6:coauthVersionLast="47" xr6:coauthVersionMax="47" xr10:uidLastSave="{00000000-0000-0000-0000-000000000000}"/>
  <bookViews>
    <workbookView xWindow="-108" yWindow="-108" windowWidth="23256" windowHeight="12456" tabRatio="489" activeTab="2" xr2:uid="{293FE3A7-4CA0-48C2-B10E-2AD97CE2BB41}"/>
  </bookViews>
  <sheets>
    <sheet name="Resumen" sheetId="1" r:id="rId1"/>
    <sheet name="Hoja1" sheetId="2" state="hidden" r:id="rId2"/>
    <sheet name="Seccion_5"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7" l="1"/>
  <c r="H8" i="7"/>
  <c r="H7" i="7"/>
  <c r="H6" i="7"/>
  <c r="H5" i="7"/>
  <c r="H12" i="7" s="1"/>
  <c r="H3" i="7"/>
  <c r="I12" i="1" s="1"/>
  <c r="E117" i="7"/>
  <c r="E116" i="7"/>
  <c r="E115" i="7"/>
  <c r="E107" i="7"/>
  <c r="E108" i="7"/>
  <c r="E109" i="7"/>
  <c r="E100" i="7"/>
  <c r="E101" i="7"/>
  <c r="E102" i="7"/>
  <c r="E92" i="7"/>
  <c r="E93" i="7"/>
  <c r="E94" i="7"/>
  <c r="E86" i="7"/>
  <c r="E87" i="7"/>
  <c r="E88" i="7"/>
  <c r="E80" i="7"/>
  <c r="E81" i="7"/>
  <c r="E82" i="7"/>
  <c r="E74" i="7"/>
  <c r="E75" i="7"/>
  <c r="E76" i="7"/>
  <c r="E68" i="7"/>
  <c r="E69" i="7"/>
  <c r="E70" i="7"/>
  <c r="E62" i="7"/>
  <c r="E63" i="7"/>
  <c r="E64" i="7"/>
  <c r="E56" i="7"/>
  <c r="E57" i="7"/>
  <c r="E58" i="7"/>
  <c r="E50" i="7"/>
  <c r="E51" i="7"/>
  <c r="E52" i="7"/>
  <c r="E42" i="7"/>
  <c r="E43" i="7"/>
  <c r="E44" i="7"/>
  <c r="E34" i="7"/>
  <c r="E35" i="7"/>
  <c r="E36" i="7"/>
  <c r="E26" i="7"/>
  <c r="E27" i="7"/>
  <c r="E28" i="7"/>
  <c r="E14" i="7"/>
  <c r="E15" i="7"/>
  <c r="E16" i="7"/>
  <c r="E17" i="7"/>
  <c r="E18" i="7"/>
  <c r="E19" i="7"/>
  <c r="E20" i="7"/>
  <c r="E9" i="7"/>
  <c r="E10" i="7"/>
  <c r="E11" i="7"/>
  <c r="E5" i="7"/>
  <c r="E6" i="7"/>
  <c r="E7" i="7"/>
  <c r="E8" i="7"/>
  <c r="E54" i="7"/>
  <c r="E55" i="7"/>
  <c r="E112" i="7"/>
  <c r="E113" i="7"/>
  <c r="E114" i="7"/>
  <c r="E111" i="7"/>
  <c r="E105" i="7"/>
  <c r="E106" i="7"/>
  <c r="E104" i="7"/>
  <c r="E97" i="7"/>
  <c r="E98" i="7"/>
  <c r="E99" i="7"/>
  <c r="E96" i="7"/>
  <c r="E91" i="7"/>
  <c r="E90" i="7"/>
  <c r="E85" i="7"/>
  <c r="E84" i="7"/>
  <c r="E79" i="7"/>
  <c r="E78" i="7"/>
  <c r="E73" i="7"/>
  <c r="E72" i="7"/>
  <c r="E67" i="7"/>
  <c r="E66" i="7"/>
  <c r="E61" i="7"/>
  <c r="E60" i="7"/>
  <c r="E47" i="7"/>
  <c r="E48" i="7"/>
  <c r="E49" i="7"/>
  <c r="E46" i="7"/>
  <c r="E39" i="7"/>
  <c r="E40" i="7"/>
  <c r="E41" i="7"/>
  <c r="E38" i="7"/>
  <c r="E31" i="7"/>
  <c r="E32" i="7"/>
  <c r="E33" i="7"/>
  <c r="E30" i="7"/>
  <c r="E23" i="7"/>
  <c r="E24" i="7"/>
  <c r="E25" i="7"/>
  <c r="E22" i="7"/>
  <c r="E13" i="7"/>
  <c r="H13" i="7" l="1"/>
  <c r="H11" i="7"/>
  <c r="E110" i="7"/>
  <c r="E103" i="7"/>
  <c r="E95" i="7"/>
  <c r="E89" i="7"/>
  <c r="E83" i="7"/>
  <c r="E77" i="7"/>
  <c r="E71" i="7"/>
  <c r="E65" i="7"/>
  <c r="E59" i="7"/>
  <c r="E53" i="7"/>
  <c r="E45" i="7"/>
  <c r="E37" i="7"/>
  <c r="E29" i="7"/>
  <c r="E21" i="7"/>
  <c r="E12" i="7"/>
  <c r="E4" i="7"/>
  <c r="E5" i="2"/>
  <c r="E8" i="2"/>
  <c r="E9" i="2"/>
  <c r="E10" i="2"/>
  <c r="E150" i="2"/>
  <c r="E11" i="2"/>
  <c r="E12" i="2"/>
  <c r="E13" i="2"/>
  <c r="E14" i="2"/>
  <c r="E15" i="2"/>
  <c r="E16" i="2"/>
  <c r="E17" i="2"/>
  <c r="E19" i="2"/>
  <c r="E20" i="2"/>
  <c r="E21" i="2"/>
  <c r="E22" i="2"/>
  <c r="E23" i="2"/>
  <c r="E24" i="2"/>
  <c r="E25" i="2"/>
  <c r="E26" i="2"/>
  <c r="E28" i="2"/>
  <c r="E29" i="2"/>
  <c r="E30" i="2"/>
  <c r="E31" i="2"/>
  <c r="E32" i="2"/>
  <c r="E33" i="2"/>
  <c r="E34" i="2"/>
  <c r="E35" i="2"/>
  <c r="E37" i="2"/>
  <c r="E38" i="2"/>
  <c r="E39" i="2"/>
  <c r="E40" i="2"/>
  <c r="E43" i="2"/>
  <c r="E44" i="2"/>
  <c r="E45" i="2"/>
  <c r="E46" i="2"/>
  <c r="E47" i="2"/>
  <c r="E48" i="2"/>
  <c r="E49" i="2"/>
  <c r="E50" i="2"/>
  <c r="E51" i="2"/>
  <c r="E53" i="2"/>
  <c r="E54" i="2"/>
  <c r="E55" i="2"/>
  <c r="E56" i="2"/>
  <c r="E57" i="2"/>
  <c r="E58" i="2"/>
  <c r="E59" i="2"/>
  <c r="E60" i="2"/>
  <c r="E61" i="2"/>
  <c r="E62" i="2"/>
  <c r="E63" i="2"/>
  <c r="E65" i="2"/>
  <c r="E66" i="2"/>
  <c r="E67" i="2"/>
  <c r="E68" i="2"/>
  <c r="E69" i="2"/>
  <c r="E70" i="2"/>
  <c r="E73" i="2"/>
  <c r="E74" i="2"/>
  <c r="E75" i="2"/>
  <c r="E76" i="2"/>
  <c r="E77" i="2"/>
  <c r="E78" i="2"/>
  <c r="E79" i="2"/>
  <c r="E80" i="2"/>
  <c r="E81" i="2"/>
  <c r="E84" i="2"/>
  <c r="E85" i="2"/>
  <c r="E86" i="2"/>
  <c r="E87" i="2"/>
  <c r="E88" i="2"/>
  <c r="E89" i="2"/>
  <c r="E90" i="2"/>
  <c r="E92" i="2"/>
  <c r="E93" i="2"/>
  <c r="E94" i="2"/>
  <c r="E95" i="2"/>
  <c r="E96" i="2"/>
  <c r="E97" i="2"/>
  <c r="E99" i="2"/>
  <c r="E100" i="2"/>
  <c r="E101" i="2"/>
  <c r="E102" i="2"/>
  <c r="E103" i="2"/>
  <c r="E104" i="2"/>
  <c r="E105" i="2"/>
  <c r="E108" i="2"/>
  <c r="E110" i="2"/>
  <c r="E111" i="2"/>
  <c r="E112" i="2"/>
  <c r="E113" i="2"/>
  <c r="E114" i="2"/>
  <c r="E115" i="2"/>
  <c r="E116" i="2"/>
  <c r="E117" i="2"/>
  <c r="E118" i="2"/>
  <c r="E119" i="2"/>
  <c r="E121" i="2"/>
  <c r="E122" i="2"/>
  <c r="E123" i="2"/>
  <c r="E124" i="2"/>
  <c r="E125" i="2"/>
  <c r="E126" i="2"/>
  <c r="E129" i="2"/>
  <c r="E131" i="2"/>
  <c r="E132" i="2"/>
  <c r="E133" i="2"/>
  <c r="E134" i="2"/>
  <c r="E135" i="2"/>
  <c r="E136" i="2"/>
  <c r="E137" i="2"/>
  <c r="E139" i="2"/>
  <c r="E140" i="2"/>
  <c r="E141" i="2"/>
  <c r="E142" i="2"/>
  <c r="E143" i="2"/>
  <c r="E144" i="2"/>
  <c r="E145" i="2"/>
  <c r="B150" i="2"/>
  <c r="B153" i="2"/>
  <c r="D150" i="2"/>
  <c r="B151" i="2"/>
  <c r="D151" i="2"/>
  <c r="B152" i="2"/>
  <c r="D152" i="2"/>
  <c r="I13" i="1"/>
  <c r="I14" i="1"/>
  <c r="I15" i="1"/>
  <c r="I16" i="1" l="1"/>
  <c r="I17" i="1"/>
  <c r="E3" i="7"/>
  <c r="E2" i="7" s="1"/>
  <c r="E4" i="1" s="1"/>
  <c r="I18" i="1"/>
  <c r="H4" i="1"/>
  <c r="G4" i="1"/>
  <c r="F4" i="1"/>
</calcChain>
</file>

<file path=xl/sharedStrings.xml><?xml version="1.0" encoding="utf-8"?>
<sst xmlns="http://schemas.openxmlformats.org/spreadsheetml/2006/main" count="778" uniqueCount="530">
  <si>
    <t>Evaluación de Madurez respecto a los controles definidos en la ISO 27001</t>
  </si>
  <si>
    <t>Dominio</t>
  </si>
  <si>
    <t>% de Efectividad</t>
  </si>
  <si>
    <t># NC Mayores</t>
  </si>
  <si>
    <t># NC Menores</t>
  </si>
  <si>
    <t>Control OK</t>
  </si>
  <si>
    <t>Tabla de Valores</t>
  </si>
  <si>
    <t>Valor</t>
  </si>
  <si>
    <t>Efectividad</t>
  </si>
  <si>
    <t>Significado</t>
  </si>
  <si>
    <t>Descripción</t>
  </si>
  <si>
    <t>Número</t>
  </si>
  <si>
    <t>L0</t>
  </si>
  <si>
    <t>Inexistente</t>
  </si>
  <si>
    <t>Carencia completa de cualquier proceso conocido.</t>
  </si>
  <si>
    <t>L1</t>
  </si>
  <si>
    <t>Inicial / Ad-hoc</t>
  </si>
  <si>
    <t>Procedimientos inexistentes o localizados en áreas concretas. El éxito de las tareas se debe a esfuerzos personales.</t>
  </si>
  <si>
    <t>L2</t>
  </si>
  <si>
    <t>Reproducible, pero intuitivo</t>
  </si>
  <si>
    <t>Existe un método de trabajo basado en la experiencia, aunque sin comunicación formal. Dependencia del conocimiento individual</t>
  </si>
  <si>
    <t>L3</t>
  </si>
  <si>
    <t>Proceso definido</t>
  </si>
  <si>
    <t>La organización en su conjunto participa en el proceso. Los procesos están implantados, documentados y comunicados.</t>
  </si>
  <si>
    <t>L4</t>
  </si>
  <si>
    <t>Gestionado y medible</t>
  </si>
  <si>
    <t>Se puede seguir la evolución de los procesos mediante indicadores numéricos y estadísticos. Hay herramientas para mejorar la calidad y la eficiencia</t>
  </si>
  <si>
    <t>L5</t>
  </si>
  <si>
    <t>Optimizado</t>
  </si>
  <si>
    <t>Los procesos están bajo constante mejora. En base a criterios cuantitativos se determinan las desviaciones más comunes y se optimizan los procesos</t>
  </si>
  <si>
    <t>L6</t>
  </si>
  <si>
    <t>N/A</t>
  </si>
  <si>
    <t>No aplica</t>
  </si>
  <si>
    <t>Gap analysis: status of ISO/IEC 27001 implementation</t>
  </si>
  <si>
    <t xml:space="preserve">Control de ISO /IEC 27001 </t>
  </si>
  <si>
    <t>Requerimientos obligatorios para el SGSI</t>
  </si>
  <si>
    <t>Status</t>
  </si>
  <si>
    <t>SGSI</t>
  </si>
  <si>
    <t>4.1</t>
  </si>
  <si>
    <t>Requerimientos Generales</t>
  </si>
  <si>
    <t>La organización debe establecer, implementar, operar, monitorizar, revisar, mantener y mejorar un SGSI documentado</t>
  </si>
  <si>
    <t>No implementado</t>
  </si>
  <si>
    <t>4.2</t>
  </si>
  <si>
    <t>Establecer y Gestionar el SGSI</t>
  </si>
  <si>
    <t>4.2.1</t>
  </si>
  <si>
    <t>Establecer el SGSI</t>
  </si>
  <si>
    <t>4.2.1 (a)</t>
  </si>
  <si>
    <t>Definir el alcance y los límites del SGSI</t>
  </si>
  <si>
    <t>Parcialmente implementado</t>
  </si>
  <si>
    <t>4.2.1 (b)</t>
  </si>
  <si>
    <t>Definir una política de SGSI</t>
  </si>
  <si>
    <t>4.2.1 (c)</t>
  </si>
  <si>
    <t>Definir el enfoque de la evaluación de Riesgos</t>
  </si>
  <si>
    <t>4.2.1 (d)</t>
  </si>
  <si>
    <t>Identificar los riesgos</t>
  </si>
  <si>
    <t>4.2.1 (e)</t>
  </si>
  <si>
    <t>Analizar y evaluar los riesgos</t>
  </si>
  <si>
    <t>4.2.1 (f)</t>
  </si>
  <si>
    <t>Identificar y evaluar opciones para el tratamiento de riesgos</t>
  </si>
  <si>
    <t>4.2.1 (g)</t>
  </si>
  <si>
    <t>Seleccionar objetivos de control y controles para el tratamientos de riesgos</t>
  </si>
  <si>
    <t>4.2.1 (h)</t>
  </si>
  <si>
    <t>Obtener la aprobación por parte de la dirección de los riesgos residuales propuestos</t>
  </si>
  <si>
    <t>4.2.1 (i)</t>
  </si>
  <si>
    <t>Obtener la autorización de la Dirección para implementar y operar el SGSI</t>
  </si>
  <si>
    <t>4.2.1 (j)</t>
  </si>
  <si>
    <t>Preparar una Declaración de aplicabilidad</t>
  </si>
  <si>
    <t>4.2.2</t>
  </si>
  <si>
    <t>Implementar el SGSI</t>
  </si>
  <si>
    <t>4.2.2 (a)</t>
  </si>
  <si>
    <t>Elaborar un plan de tratamiento de riesgos</t>
  </si>
  <si>
    <t>4.2.2 (b)</t>
  </si>
  <si>
    <t>Implementar el plan de tratamiento de riesgos para lograr los objetivos de control identificados</t>
  </si>
  <si>
    <t>4.2.2 (c)</t>
  </si>
  <si>
    <t>Implementar los controles seleccionados en 4.2.1g para llegar a los objetivos de control</t>
  </si>
  <si>
    <t>4.2.2 (d)</t>
  </si>
  <si>
    <t>Definir cómo medir la efectividad de los controles o grupos de controles seleccionados y especificar cómo estas mediciones van a ser utilizadas para evaluar la efectividad del control para producir resultados comparables y reproducibles (ver 4.2.3c)</t>
  </si>
  <si>
    <t>4.2.2 (e)</t>
  </si>
  <si>
    <t>Implementar programas de formación y concienciación  (ver 5.2.2)</t>
  </si>
  <si>
    <t>4.2.2 (f)</t>
  </si>
  <si>
    <t>Gestionar la operación del SGSI</t>
  </si>
  <si>
    <t>4.2.2 (g)</t>
  </si>
  <si>
    <t>Gestionar los recursos para el SGSI (ver 5.2)</t>
  </si>
  <si>
    <t>4.2.2 (h)</t>
  </si>
  <si>
    <r>
      <t>Implementar procedimientos y otros controles capaces de permitir una rápida detección de eventos de seguridad y respuesta a incidentes de seguridad (ver 4.2.3</t>
    </r>
    <r>
      <rPr>
        <vertAlign val="superscript"/>
        <sz val="10"/>
        <rFont val="Arial"/>
        <family val="2"/>
      </rPr>
      <t>a</t>
    </r>
    <r>
      <rPr>
        <sz val="10"/>
        <rFont val="Arial"/>
        <family val="2"/>
      </rPr>
      <t>)</t>
    </r>
  </si>
  <si>
    <t>4.2.3</t>
  </si>
  <si>
    <t>Monitorizar y Revisar el SGSI</t>
  </si>
  <si>
    <t>4.2.3 (a)</t>
  </si>
  <si>
    <t>Ejecutar procedimientos de monitorización y revisión y otros controles</t>
  </si>
  <si>
    <t>4.2.3 (b)</t>
  </si>
  <si>
    <t>Llevar a cabo revisiones periódicas de la efectividad del SGSI</t>
  </si>
  <si>
    <t>4.2.3 (c)</t>
  </si>
  <si>
    <t>Medir la efectividad de los controles para verificar que se cumplen los requerimientos de seguridad</t>
  </si>
  <si>
    <t>4.2.3 (d)</t>
  </si>
  <si>
    <t>Revisar las evaluaciones de riesgos en intervalos planificados y revisar los riesgos residuales y los niveles aceptables de riesgos identificados.</t>
  </si>
  <si>
    <t>4.2.3 (e)</t>
  </si>
  <si>
    <t>Llevar a cabo auditorías internas del SGSI de manera regular (ver 6)</t>
  </si>
  <si>
    <t>4.2.3 (f)</t>
  </si>
  <si>
    <t>Llevar a cabo una revisión por la dirección del SGSI de manera regular (ver 7.1)</t>
  </si>
  <si>
    <t>4.2.3 (g)</t>
  </si>
  <si>
    <t>Actualizar los planes de seguridad para tener en cuenta los hallazgos de las actividades de monitorización y revisión</t>
  </si>
  <si>
    <t>4.2.3 (h)</t>
  </si>
  <si>
    <t>Registrar acciones y eventos que podrían tener impacto en la efectividad o el rendimiento del SGSI (ver 4.3.3)</t>
  </si>
  <si>
    <t>4.2.4</t>
  </si>
  <si>
    <t>Mantener y mejorar el SGSI</t>
  </si>
  <si>
    <t>4.2.4 (a)</t>
  </si>
  <si>
    <t>Implementar las mejoras identificadas en el SGSI</t>
  </si>
  <si>
    <t>4.2.4 (b)</t>
  </si>
  <si>
    <t>Llevar a cabo las acciones correctivas y preventivas de acuerdo con 8.2 y 8.3</t>
  </si>
  <si>
    <t>4.2.4 (c)</t>
  </si>
  <si>
    <t>Comunicar las acciones y mejoras a todas las partes interesadas</t>
  </si>
  <si>
    <t>4.2.4 (d)</t>
  </si>
  <si>
    <t>Asegurar que las mejoras consiguen sus objetivos propuestos</t>
  </si>
  <si>
    <t>4.3</t>
  </si>
  <si>
    <t>Requerimientos de Documentación</t>
  </si>
  <si>
    <t>4.3.1</t>
  </si>
  <si>
    <t>Documentación General del SGSI</t>
  </si>
  <si>
    <t>4.3.1 (a)</t>
  </si>
  <si>
    <t>Documentar los procedimientos y objetivos de la política del SGSI  (ver 4.2.1b)</t>
  </si>
  <si>
    <t>4.3.1 (b)</t>
  </si>
  <si>
    <t>Alcance del SGSI (ver 4.2.1A)</t>
  </si>
  <si>
    <t>4.3.1 (c)</t>
  </si>
  <si>
    <t>Procedimientos y controles de apoyo al SGSI</t>
  </si>
  <si>
    <t>4.3.1 (d)</t>
  </si>
  <si>
    <t>Descripción de la metodología de evaluación de Riesgos (ver 4.2.1c)</t>
  </si>
  <si>
    <t>4.3.1 (e)</t>
  </si>
  <si>
    <t>Informe de evaluación de Riesgos (ver desde el 4.2.1c al 4.2.1g)</t>
  </si>
  <si>
    <t>4.3.1 (f)</t>
  </si>
  <si>
    <t>Plan de Tratamiento de Riesgos (ver 4.2.2b)</t>
  </si>
  <si>
    <t>4.3.1 (g)</t>
  </si>
  <si>
    <t>Procedimientos necesitados por la organización para asegurar la planificación efectiva, la operación y el control de sus procesos de seguridad de la información y describir cómo medir la efectividad de los controles (ver 4.2.3c)</t>
  </si>
  <si>
    <t>4.3.1 (h)</t>
  </si>
  <si>
    <t>Registros requeridos por este Estándar Internacional (ver 4.3.3)</t>
  </si>
  <si>
    <t>4.3.1 (i)</t>
  </si>
  <si>
    <t>Declaración de Aplicabilidad</t>
  </si>
  <si>
    <t>4.3.2</t>
  </si>
  <si>
    <t>Control de Documentos</t>
  </si>
  <si>
    <t>Documentos requeridos por el SGSI deberán ser protegidos y controlados. Un procedimiento documentado deberá ser establecido para definir las acciones de la dirección necesitadas para:</t>
  </si>
  <si>
    <t>4.3.2 (a)</t>
  </si>
  <si>
    <t>Aprobar documentos para su adecuación antes de su emisión</t>
  </si>
  <si>
    <t>4.3.2 (b)</t>
  </si>
  <si>
    <t>Revisar y actualizar documentos cuando sea necesario y re-aprobar documentos.</t>
  </si>
  <si>
    <t>4.3.2 (c)</t>
  </si>
  <si>
    <t>Asegurar que los cambios y que los estados de revisión actual de los documentos están identificados</t>
  </si>
  <si>
    <t>4.3.2 (d)</t>
  </si>
  <si>
    <t>Asegurar que las versiones pertinentes de documentos aplicables están disponible y a punto para ser usados</t>
  </si>
  <si>
    <t>4.3.2 (e)</t>
  </si>
  <si>
    <t>Asegurar que los documentos permanecen legibles y fácilmente identificables</t>
  </si>
  <si>
    <t>4.3.2 (f)</t>
  </si>
  <si>
    <t>Asegurar que los documentos están disponibles para aquellos que lo necesiten y son transferidos, almacenados y en última instancia, eliminados de acuerdo a los procedimientos aplicables en base a su clasificación</t>
  </si>
  <si>
    <t>4.3.2 (g)</t>
  </si>
  <si>
    <t>Asegurar que los documentos de procedencia externa están identificados.</t>
  </si>
  <si>
    <t>4.3.2 (h)</t>
  </si>
  <si>
    <t>Asegurar que la distribución de los documentos está controlada.</t>
  </si>
  <si>
    <t>4.3.2 (i)</t>
  </si>
  <si>
    <t>Prevenir el uso no intencionado de documentos obsoletos.</t>
  </si>
  <si>
    <t>4.3.2 (j)</t>
  </si>
  <si>
    <t>Aplicar una identificación adecuada a los documentos si éstos son retenidos para cualquier propósito.</t>
  </si>
  <si>
    <t>4.3.3</t>
  </si>
  <si>
    <t>Control de los Registros</t>
  </si>
  <si>
    <t>Los registros deben establecerse y mantenerse para proporcionar evidencias de conformidad a los requerimientos y a la eficacia del SGSI</t>
  </si>
  <si>
    <t>Los registros serán protegidos y controlados</t>
  </si>
  <si>
    <t>El SGSI debe tener en cuenta los requisitos legales o reglamentarios y las obligaciones contractuales.</t>
  </si>
  <si>
    <t>Los registros deben permanecer legibles, fácilmente identificables y recuperables.</t>
  </si>
  <si>
    <t>Los controles necesarios para la identificación, almacenamiento, protección, recuperación, tiempo de retención y disposición de los registros serán documentados e implementados.</t>
  </si>
  <si>
    <t>Se mantendrán registros de los resultados del proceso, como se indica en el apartado 4.2 y de todas las ocurrencias de incidentes de seguridad significativos relacionados con el SGSI.</t>
  </si>
  <si>
    <t>Gestión de la Responsabilidad</t>
  </si>
  <si>
    <t>5.1</t>
  </si>
  <si>
    <t>Compromiso de la dirección</t>
  </si>
  <si>
    <t>La dirección debe proporcionar evidencia de su compromiso con el establecimiento, implementación, operación, monitoreo, revisión, mantenimiento y mejora del SGSI por:</t>
  </si>
  <si>
    <t>5.1 (a)</t>
  </si>
  <si>
    <t>Establecer una política de SGSI</t>
  </si>
  <si>
    <t>5.1 (b)</t>
  </si>
  <si>
    <t>Asegurar de que se establecen los objetivos y los planes del ISMS</t>
  </si>
  <si>
    <t>5.1 (c)</t>
  </si>
  <si>
    <t>Establecer roles y responsabilidades para la seguridad de la información</t>
  </si>
  <si>
    <t>5.1 (d)</t>
  </si>
  <si>
    <t>Comunicar a la organización la importancia de satisfacer los objetivos de seguridad de la información y conforme a la política de seguridad de la información, sus responsabilidades en virtud de la ley así como la necesidad de la mejora continua</t>
  </si>
  <si>
    <t>5.1 (e)</t>
  </si>
  <si>
    <t>Proporcionar recursos suficientes para establecer, implementar, operar, monitorear, revisar, mantener y mejorar el SGSI (ver 5.2.1)</t>
  </si>
  <si>
    <t>5.1 (f)</t>
  </si>
  <si>
    <t>Decidir los criterios de aceptación de riesgos y los niveles de riesgo aceptables</t>
  </si>
  <si>
    <t>5.1 (g)</t>
  </si>
  <si>
    <t>Asegurarse de que las auditorías internas del SGSI se llevan a cabo (ver 6)</t>
  </si>
  <si>
    <t>5.1 (h)</t>
  </si>
  <si>
    <t>La realización de revisiones por la dirección del SGSI (ver 7)</t>
  </si>
  <si>
    <t>5.2</t>
  </si>
  <si>
    <t>Gestión de los recursos</t>
  </si>
  <si>
    <t>5.2.1</t>
  </si>
  <si>
    <t>Provisión de Recursos</t>
  </si>
  <si>
    <t>La organización deberá determinar y proveer los recursos necesarios para:</t>
  </si>
  <si>
    <t>5.2.1 (a)</t>
  </si>
  <si>
    <t>Establecer, implementar, operar, monitorear, revisar, mantener y mejorar un SGSI</t>
  </si>
  <si>
    <t>5.2.1 (b)</t>
  </si>
  <si>
    <t>Asegurar que los procedimientos de seguridad de la información son compatibles con los requerimientos del negocio</t>
  </si>
  <si>
    <t>5.2.1 (c)</t>
  </si>
  <si>
    <t>Identificar y abordar los requisitos legales y reglamentarios y las obligaciones contractuales de seguridad</t>
  </si>
  <si>
    <t>5.2.1 (d)</t>
  </si>
  <si>
    <t>Mantener la seguridad adecuada mediante la aplicación correcta de todos los controles implementados</t>
  </si>
  <si>
    <t>5.2.1 (e)</t>
  </si>
  <si>
    <t>Llevar a cabo revisiones cuando sea necesario, y dar una respuesta adecuada a los resultados de estas revisiones</t>
  </si>
  <si>
    <t>5.2.1 (f)</t>
  </si>
  <si>
    <t>Cuando sea necesario, mejorar la eficacia del SGSI</t>
  </si>
  <si>
    <t>5.2.2</t>
  </si>
  <si>
    <t>Formación, sensibilización y competencia</t>
  </si>
  <si>
    <t>La organización debe asegurarse de que todo el personal al que se le asigna responsabilidades definidas en el SGSI sean competentes para desempeñar las tareas requeridas por:</t>
  </si>
  <si>
    <t>5.2.2 (a)</t>
  </si>
  <si>
    <t>Determinar las competencias necesarias para el trabajo personal que realiza efectuando el SGSI</t>
  </si>
  <si>
    <t>5.2.2 (b)</t>
  </si>
  <si>
    <t>Proporcionar formación o tomar otras acciones (por ejemplo, el empleo de personal competente) para satisfacer estas necesidades</t>
  </si>
  <si>
    <t>5.2.2 (c)</t>
  </si>
  <si>
    <t>Evaluar la efectividad de las acciones llevadas a cabo</t>
  </si>
  <si>
    <t>5.2.2 (d)</t>
  </si>
  <si>
    <t>El mantenimiento de los registros de educación, formación, habilidades, experiencia y calificaciones (véase 4.3.3)</t>
  </si>
  <si>
    <t>Totalmente Implementado</t>
  </si>
  <si>
    <t>La organización también debe asegurar que todo el personal pertinente es consciente de la relevancia e importancia de sus actividades de seguridad de la información y de cómo contribuyen al logro de los objetivos del SGSI.</t>
  </si>
  <si>
    <t>Auditoría Interna del SGSI</t>
  </si>
  <si>
    <t>La organización debe llevar a cabo auditorías internas del SGSI a intervalos planificados para determinar si los objetivos del control, controles, procesos y procedimientos de su SGSI:</t>
  </si>
  <si>
    <t>6 (a)</t>
  </si>
  <si>
    <t>Cumplir con los requisitos de este Estándar Norma y la legislación o los reglamentos pertinentes</t>
  </si>
  <si>
    <t>6 (b)</t>
  </si>
  <si>
    <t xml:space="preserve">Cumplir con los requisitos de seguridad de la información identificados </t>
  </si>
  <si>
    <t>6 (c)</t>
  </si>
  <si>
    <t>Que está efectivamente implementado y mantenido</t>
  </si>
  <si>
    <t>6 (d)</t>
  </si>
  <si>
    <t>Desempeñe según lo esperado</t>
  </si>
  <si>
    <t>Que sea planificado un programa de auditoría</t>
  </si>
  <si>
    <t>La dirección responsable del área que esté siendo auditada debe asegurarse de que se toman acciones sin demora injustificada para eliminar las no conformidades detectadas y sus causas. Las actividades de seguimiento deben incluir la verificación de las acciones llevadas a cabo y el informe de resultados de la verificación (ver 8).</t>
  </si>
  <si>
    <t>Revisión por la dirección del SGSI</t>
  </si>
  <si>
    <t>7.1</t>
  </si>
  <si>
    <t>General</t>
  </si>
  <si>
    <t>La dirección revisará SGSI de la organización a intervalos planificados (por lo menos una vez al año) para asegurar su continua idoneidad, adecuación y eficacia</t>
  </si>
  <si>
    <t>7.2 (a)</t>
  </si>
  <si>
    <t>Información para la Revisión</t>
  </si>
  <si>
    <t>7.2</t>
  </si>
  <si>
    <t>La información para una revisión incluirá:</t>
  </si>
  <si>
    <t>Resultados de Auditorías y revisiones del SGSI</t>
  </si>
  <si>
    <t>7.2 (b)</t>
  </si>
  <si>
    <t>Los comentarios de las partes interesadas</t>
  </si>
  <si>
    <t>7.2 (c)</t>
  </si>
  <si>
    <t>Técnicas, productos o procedimientos, que podrían ser utilizados en la organización para mejorar el rendimiento y la eficacia del SGSI</t>
  </si>
  <si>
    <t>7.2 (d)</t>
  </si>
  <si>
    <t>Estado de las acciones preventivas y correctivas</t>
  </si>
  <si>
    <t>7.2 (e)</t>
  </si>
  <si>
    <t>Las vulnerabilidades o amenazas no tratadas adecuadamente en la evaluación de riesgos anterior</t>
  </si>
  <si>
    <t>7.2 (f)</t>
  </si>
  <si>
    <t>Los resultados de las mediciones de la eficacia</t>
  </si>
  <si>
    <t>7.2 (g)</t>
  </si>
  <si>
    <t xml:space="preserve">Las acciones de seguimiento de revisiones previas de la dirección </t>
  </si>
  <si>
    <t>7.2 (h)</t>
  </si>
  <si>
    <t>Todos los cambios que podrían afectar al SGSI</t>
  </si>
  <si>
    <t>7.2 (i)</t>
  </si>
  <si>
    <t>Recomendaciones de mejora</t>
  </si>
  <si>
    <t>Resultados de la Revisión</t>
  </si>
  <si>
    <t>El resultado de la revisión por la dirección deben incluir todas las decisiones y acciones relacionadas con lo siguiente:</t>
  </si>
  <si>
    <t>7.3 (a)</t>
  </si>
  <si>
    <t>Mejora de la eficacia del SGSI</t>
  </si>
  <si>
    <t>7.3 (b)</t>
  </si>
  <si>
    <t>Actualización del plan de tratamiento de riesgos y evaluación de riesgos</t>
  </si>
  <si>
    <t>7.3 (c)</t>
  </si>
  <si>
    <t>Modificación de los procedimientos y controles que la seguridad efecto la información, según sea necesario, para responder a eventos internos o externos que pueden influir en el SGSI</t>
  </si>
  <si>
    <t>7.3 (d)</t>
  </si>
  <si>
    <t>Necesidades de Recursos</t>
  </si>
  <si>
    <t>7.3 (e)</t>
  </si>
  <si>
    <t>Mejoras de cómo la efectividad de los controles está siendo medida</t>
  </si>
  <si>
    <t>Mejora del SGSI</t>
  </si>
  <si>
    <t>8.1</t>
  </si>
  <si>
    <t>Mejora continua</t>
  </si>
  <si>
    <t>La organización debe mejorar continuamente la eficacia del SGSI a través del uso de la política de seguridad de la información, los objetivos de seguridad de la información, resultados de las auditorías, el análisis de los eventos monitorizados, acciones correctivas y preventivas y la revisión por la dirección (véase 7).</t>
  </si>
  <si>
    <t>8.2 (a)</t>
  </si>
  <si>
    <t>Acción Correctiva</t>
  </si>
  <si>
    <t>La organización deberá tomar acciones para eliminar la causa de no conformidades con los requisitos del SGSI con el fin de prevenir la recurrencia de éstas. El procedimiento documentado de acciones correctivas debe definir requisitos para:</t>
  </si>
  <si>
    <t>Identificar las no conformidades</t>
  </si>
  <si>
    <t>8.2 (b)</t>
  </si>
  <si>
    <t>Determinar las causas de las no conformidades</t>
  </si>
  <si>
    <t>8.2 (c)</t>
  </si>
  <si>
    <t>Evaluar la necesidad de adoptar medidas para asegurar que las no conformidades no vuelvan a ocurrir</t>
  </si>
  <si>
    <t>8.2 (d)</t>
  </si>
  <si>
    <t>Determinar y aplicar las medidas correctivas necesarias</t>
  </si>
  <si>
    <t>8.2 (e)</t>
  </si>
  <si>
    <t>Registrar los resultados de las acciones tomadas (véase 4.3.3)</t>
  </si>
  <si>
    <t>8.2 (f)</t>
  </si>
  <si>
    <t>Revisar las acciones correctivas tomadas</t>
  </si>
  <si>
    <t>8.3 (a)</t>
  </si>
  <si>
    <t>Acción Preventiva</t>
  </si>
  <si>
    <t>La organización determinará acciones para eliminar las causas de no conformidades potenciales con los requisitos del SGSI con el fin de prevenir su ocurrencia. Las acciones preventivas tomadas deben ser apropiadas a los efectos de los problemas potenciales. El procedimiento documentado para las acciones preventivas deben definir requisitos para:</t>
  </si>
  <si>
    <t>Identificar no conformidades potenciales y sus causas</t>
  </si>
  <si>
    <t>8.3 (b)</t>
  </si>
  <si>
    <t>Evaluar la necesidad de actuar para prevenir la ocurrencia de no conformidades</t>
  </si>
  <si>
    <t>8.3 (c)</t>
  </si>
  <si>
    <t>Determinar e implementar las acciones preventivas necesarias</t>
  </si>
  <si>
    <t>8.3 (d)</t>
  </si>
  <si>
    <t>8.3 (e)</t>
  </si>
  <si>
    <t>Revisar las acciones preventivas tomadas</t>
  </si>
  <si>
    <t>La organización debe identificar cambios en los riesgos y determinar las necesidades de acciones preventivas centrando la atención en los riesgos que han cambiado significativamente</t>
  </si>
  <si>
    <t>Count</t>
  </si>
  <si>
    <t>Proportion</t>
  </si>
  <si>
    <t>Valoración</t>
  </si>
  <si>
    <t>NC Mayores</t>
  </si>
  <si>
    <t>NC Menores</t>
  </si>
  <si>
    <t>Anotaciones</t>
  </si>
  <si>
    <t xml:space="preserve">INTRODUCCIÓN A LA REALIZACIÓN DE UNA
AUDITORÍA DE SISTEMAS DE INFORMACIÓN </t>
  </si>
  <si>
    <t>INTRODUCCION A LA REALIZACION DE UNA AUDITORIA DE SISTEMAS DE INFORMACION</t>
  </si>
  <si>
    <t>¿Los controles establecidos en los sistemas de información garantizan la protección de los datos?</t>
  </si>
  <si>
    <t>¿Los controles establecidos en los sistemas de información previenen los riesgos operativos?</t>
  </si>
  <si>
    <t>¿Los controles detectivos son efectivos para identificar irregularidades en los sistemas de información?</t>
  </si>
  <si>
    <t>¿La implementación de controles correctivos garantiza la resolución oportuna de problemas identificados?</t>
  </si>
  <si>
    <t>¿Los controles establecidos cumplen con las directrices recomendadas por la norma ISO/IEC 27001?</t>
  </si>
  <si>
    <t>5.1(a)</t>
  </si>
  <si>
    <t>5.1(b)</t>
  </si>
  <si>
    <t>5.1(c)</t>
  </si>
  <si>
    <t>5.1(d)</t>
  </si>
  <si>
    <t>5.1(e)</t>
  </si>
  <si>
    <t xml:space="preserve"> La naturaleza de los controles</t>
  </si>
  <si>
    <t xml:space="preserve"> El manejo de la complejidad</t>
  </si>
  <si>
    <t>5.2(a)</t>
  </si>
  <si>
    <t>5.2(b)</t>
  </si>
  <si>
    <t>5.2(c)</t>
  </si>
  <si>
    <t>5.2(d)</t>
  </si>
  <si>
    <t>5.2(e)</t>
  </si>
  <si>
    <t>¿La descomposición de sistemas complejos en subsistemas facilita su análisis durante las auditorías?</t>
  </si>
  <si>
    <t>¿El manejo de la complejidad mediante estrategias de simplificación reduce el tiempo necesario para realizar auditorías?</t>
  </si>
  <si>
    <t>¿La estrategia de manejo de la complejidad ayuda a identificar riesgos específicos en los sistemas de información?</t>
  </si>
  <si>
    <t>¿La descomposición de sistemas complejos está alineada con los estándares de la norma ISO 31000?</t>
  </si>
  <si>
    <t>¿La segmentación del sistema permite priorizar las áreas críticas en las auditorías?</t>
  </si>
  <si>
    <t>5.3</t>
  </si>
  <si>
    <t>Factorizacion en subsistemas</t>
  </si>
  <si>
    <t>¿La división del sistema en subsistemas mejora la comprensión general de los procesos evaluados?</t>
  </si>
  <si>
    <t>¿La jerarquización de subsistemas ayuda a identificar responsabilidades específicas en cada área?</t>
  </si>
  <si>
    <t>¿El enfoque de subsistemas permite una evaluación más detallada de los controles establecidos?</t>
  </si>
  <si>
    <t>¿La factorización en subsistemas cumple con los lineamientos establecidos por la norma ISO/IEC 27001?</t>
  </si>
  <si>
    <t>5.2.1.2</t>
  </si>
  <si>
    <t>Evaluación de fiabilidad del sistema</t>
  </si>
  <si>
    <t>¿La evaluación de la fiabilidad del sistema garantiza que los controles de nivel bajo sean efectivos?</t>
  </si>
  <si>
    <t>¿Los riesgos asociados a la fiabilidad del sistema son evaluados de manera integral en cada subsistema?</t>
  </si>
  <si>
    <t>¿La evaluación de fiabilidad incluye recomendaciones claras para mejorar los puntos débiles del sistema?</t>
  </si>
  <si>
    <t>¿La evaluación de la fiabilidad sigue las directrices de la norma ISO/IEC 27001?</t>
  </si>
  <si>
    <t>5.2.1(a)</t>
  </si>
  <si>
    <t>5.2.1(b)</t>
  </si>
  <si>
    <t>5.2.1(c)</t>
  </si>
  <si>
    <t>5.2.1(d)</t>
  </si>
  <si>
    <t>5.2.1.2(a)</t>
  </si>
  <si>
    <t>5.2.1.2(b)</t>
  </si>
  <si>
    <t>5.2.1.2(c)</t>
  </si>
  <si>
    <t>5.2.1.2(d)</t>
  </si>
  <si>
    <t>Riesgos de auditoría</t>
  </si>
  <si>
    <t>5.3(a)</t>
  </si>
  <si>
    <t>5.3(b)</t>
  </si>
  <si>
    <t>5.3(c)</t>
  </si>
  <si>
    <t>5.3(d)</t>
  </si>
  <si>
    <t>¿La identificación de riesgos inherentes contribuye a planificar de manera más precisa la auditoría?</t>
  </si>
  <si>
    <t>¿El modelo de riesgos utilizado cumple con las normas ISO/IEC 27001 e ISO 31000?</t>
  </si>
  <si>
    <t>¿Los riesgos de detección son considerados adecuadamente en las pruebas realizadas durante la auditoría?</t>
  </si>
  <si>
    <t>¿La evaluación de riesgos ayuda a mejorar la calidad de los controles implementados en los sistemas?</t>
  </si>
  <si>
    <t>Tipos de procedimientos de auditoría</t>
  </si>
  <si>
    <t>5.4</t>
  </si>
  <si>
    <t>5.4(a)</t>
  </si>
  <si>
    <t>5.4(b)</t>
  </si>
  <si>
    <t>5.4(c)</t>
  </si>
  <si>
    <t>5.4(d)</t>
  </si>
  <si>
    <t>¿Los procedimientos de auditoría utilizados permiten identificar adecuadamente los controles existentes en los sistemas de información?</t>
  </si>
  <si>
    <t>¿Las pruebas sustantivas son efectivas para verificar la validez de las transacciones en los sistemas evaluados?</t>
  </si>
  <si>
    <t>¿Los procedimientos analíticos facilitan la identificación de irregularidades en los sistemas auditados?</t>
  </si>
  <si>
    <t>¿Los procedimientos están alineados con los estándares definidos por la norma ISO 19011?</t>
  </si>
  <si>
    <t>5.5</t>
  </si>
  <si>
    <t>5.5(a)</t>
  </si>
  <si>
    <t>5.5(b)</t>
  </si>
  <si>
    <t>¿Los pasos básicos descritos son suficientes para garantizar la cobertura de todos los aspectos críticos de una auditoría?</t>
  </si>
  <si>
    <t>¿La guía presentada para los pasos básicos mejora la comprensión del proceso de auditoría?</t>
  </si>
  <si>
    <t>5.5.1</t>
  </si>
  <si>
    <t>5.5.1(a)</t>
  </si>
  <si>
    <t>5.5.1(b)</t>
  </si>
  <si>
    <t>Planificacion de auditoría</t>
  </si>
  <si>
    <t>¿La planificación de la auditoría incluye una identificación adecuada de los riesgos y controles clave?</t>
  </si>
  <si>
    <t>¿La asignación de recursos para la auditoría es suficiente para cumplir con los objetivos establecidos?</t>
  </si>
  <si>
    <t>5.5.2</t>
  </si>
  <si>
    <t>5.5.2(a)</t>
  </si>
  <si>
    <t>5.5.2(b)</t>
  </si>
  <si>
    <t>¿La evaluación del riesgo de control identifica adecuadamente las áreas críticas del sistema auditado?</t>
  </si>
  <si>
    <t>¿El nivel de riesgo de control es analizado de acuerdo con los estándares establecidos por las normas ISO/IEC 27001? (Importante)</t>
  </si>
  <si>
    <t>5.5.3</t>
  </si>
  <si>
    <t>Pruebas de los controles</t>
  </si>
  <si>
    <t>5.5.3(a)</t>
  </si>
  <si>
    <t>5.5.3(b)</t>
  </si>
  <si>
    <t>¿Las pruebas realizadas sobre los controles de gestión son suficientes para garantizar su efectividad?</t>
  </si>
  <si>
    <t>¿Las pruebas de los controles de aplicación son efectivas para validar los procesos clave del sistema?</t>
  </si>
  <si>
    <t>Pruebas sustantivas de las transacciones</t>
  </si>
  <si>
    <t>5.5.4</t>
  </si>
  <si>
    <t>¿Las pruebas sustantivas de las transacciones permiten identificar errores significativos en los datos evaluados?</t>
  </si>
  <si>
    <t>¿Las pruebas realizadas son suficientes para garantizar la integridad de las transacciones en el sistema?</t>
  </si>
  <si>
    <t>Pruebas de los balances o de los resultados globales</t>
  </si>
  <si>
    <t>5.5.4(a)</t>
  </si>
  <si>
    <t>5.5.4(b)</t>
  </si>
  <si>
    <t>5.5.5</t>
  </si>
  <si>
    <t>5.5.5(b)</t>
  </si>
  <si>
    <t>5.5.5(a)</t>
  </si>
  <si>
    <t>¿Las pruebas de los balances son efectivas para identificar discrepancias en los resultados financieros?</t>
  </si>
  <si>
    <t>¿Los resultados globales analizados reflejan de manera precisa la situación del sistema auditado?</t>
  </si>
  <si>
    <t>Finalización de la auditoria</t>
  </si>
  <si>
    <t>5.5.6</t>
  </si>
  <si>
    <t>5.5.6(a)</t>
  </si>
  <si>
    <t>5.5.6(b)</t>
  </si>
  <si>
    <t>¿El informe final de la auditoría incluye hallazgos clave y recomendaciones claras?</t>
  </si>
  <si>
    <t>¿La etapa de finalización asegura que todos los aspectos críticos hayan sido abordados adecuadamente?</t>
  </si>
  <si>
    <t>Auditoría alrededor  y auditoría a travez del ordenador</t>
  </si>
  <si>
    <t>¿El enfoque de auditoría alrededor del ordenador es suficiente para sistemas con procesos simples y bajo riesgo?</t>
  </si>
  <si>
    <t>¿La auditoría a través del ordenador permite evaluar de manera efectiva los controles internos y la lógica del sistema?</t>
  </si>
  <si>
    <t>¿El uso de herramientas informáticas en la auditoría mejora la precisión de los resultados obtenidos?</t>
  </si>
  <si>
    <t>¿Los enfoques utilizados están alineados con los lineamientos establecidos por la norma ISO/IEC 27001?</t>
  </si>
  <si>
    <t>5.6</t>
  </si>
  <si>
    <t>5.6(a)</t>
  </si>
  <si>
    <t>5.6(b)</t>
  </si>
  <si>
    <t>5.6(c)</t>
  </si>
  <si>
    <t>5.6(d)</t>
  </si>
  <si>
    <t>Auditoría alrededor del ordenador</t>
  </si>
  <si>
    <t>5.6.1</t>
  </si>
  <si>
    <t>5.6.1(a)</t>
  </si>
  <si>
    <t>5.6.1(b)</t>
  </si>
  <si>
    <t>5.6.1(c)</t>
  </si>
  <si>
    <t>¿El enfoque alrededor del ordenador permite realizar auditorías de manera rápida y económica?</t>
  </si>
  <si>
    <t>¿Este enfoque es adecuado para identificar irregularidades en procesos basados en lotes?</t>
  </si>
  <si>
    <t>¿La auditoría alrededor del ordenador limita la capacidad de identificar problemas relacionados con la lógica del sistema?</t>
  </si>
  <si>
    <t>5.6.2</t>
  </si>
  <si>
    <t>5.6.2(a)</t>
  </si>
  <si>
    <t>5.6.2(b)</t>
  </si>
  <si>
    <t>5.6.2(c)</t>
  </si>
  <si>
    <t>5.6.2(d)</t>
  </si>
  <si>
    <t>¿El enfoque a través del ordenador permite analizar de manera precisa sistemas con lógica compleja?</t>
  </si>
  <si>
    <t>¿La auditoría a través del ordenador es efectiva para detectar y prevenir fallos en sistemas automatizados?</t>
  </si>
  <si>
    <t>¿El uso de técnicas avanzadas, como las pruebas integradas, mejora la calidad de la auditoría?</t>
  </si>
  <si>
    <t>Este enfoque cumple con los estándares definidos en la norma ISO/IEC 27001 para la validación de sistemas complejos?</t>
  </si>
  <si>
    <t>¿Los controles de compensación se aplican adecuadamente cuando los controles primarios no son factibles o son insuficientes?</t>
  </si>
  <si>
    <t>¿La efectividad de los controles se evalúa periódicamente para asegurar su relevancia y funcionamiento continuo en un entorno cambiante?</t>
  </si>
  <si>
    <t>¿Se consideran los costos y beneficios de la implementación de nuevos controles o la mejora de los existentes?</t>
  </si>
  <si>
    <t>5.1(f)</t>
  </si>
  <si>
    <t>5.1(g)</t>
  </si>
  <si>
    <t>5.1(h)</t>
  </si>
  <si>
    <t>5.2(f)</t>
  </si>
  <si>
    <t>5.2(g)</t>
  </si>
  <si>
    <t>5.2(h)</t>
  </si>
  <si>
    <t>¿La modularidad de los sistemas facilita la gestión de cambios y actualizaciones minimizando el impacto en el resto del sistema?</t>
  </si>
  <si>
    <t>¿Se documenta claramente la funcionalidad de cada subsistema y sus interacciones para facilitar la comprensión y auditoría?</t>
  </si>
  <si>
    <t>¿La estrategia de manejo de la complejidad contribuye a la resiliencia del sistema frente a fallos o ataques?</t>
  </si>
  <si>
    <t>¿La división en subsistemas optimiza la asignación de recursos durante una auditoría?</t>
  </si>
  <si>
    <t>¿La factorización en subsistemas permite una revisión más profunda de la lógica del sistema?</t>
  </si>
  <si>
    <t>¿La descomposición en subsistemas ayuda a determinar qué partes del sistema requieren un examen más detallado?</t>
  </si>
  <si>
    <t>¿La evaluación de la fiabilidad incluye la capacidad del sistema para funcionar sin degradarse en un entorno cambiante?</t>
  </si>
  <si>
    <t>¿Se considera el impacto de las entradas y salidas de gran volumen en la fiabilidad del sistema?</t>
  </si>
  <si>
    <t>¿La fiabilidad del sistema se ve afectada por la complejidad de su lógica interna?</t>
  </si>
  <si>
    <t>¿El riesgo inherente del sistema informático es el factor principal que determina el enfoque de la auditoría?</t>
  </si>
  <si>
    <t>¿La complejidad de la lógica del sistema aumenta el riesgo de que el auditor no detecte errores o fraudes?</t>
  </si>
  <si>
    <t>¿Los procedimientos de auditoría se adaptan a la existencia de huecos sustanciales en la traza visible de auditoría?</t>
  </si>
  <si>
    <t>¿Los procedimientos de auditoría consideran la dificultad de un examen detallado directo de la validez de la entrada y salida en sistemas de alto volumen?</t>
  </si>
  <si>
    <t>¿Se considera el coste y la necesidad de una amplia experiencia técnica al elegir entre la auditoría alrededor o a través del ordenador?</t>
  </si>
  <si>
    <t>¿Qué enfoque es más adecuado cuando el sistema de aplicación procesa grandes volúmenes de entradas y produce grandes volúmenes de salidas?</t>
  </si>
  <si>
    <t>¿Este enfoque es suficiente cuando existen huecos sustanciales en la traza visible de auditoría?</t>
  </si>
  <si>
    <t>¿La auditoría a través del ordenador permite al auditor ampliar el rango y la capacidad de las pruebas?</t>
  </si>
  <si>
    <t>¿Este enfoque incrementa la confianza en la fiabilidad de la recogida y evaluación de las evidencias?</t>
  </si>
  <si>
    <t>¿Los pasos básicos de una auditoría garantizan que se cubran las áreas más críticas del sistema de información?</t>
  </si>
  <si>
    <t>¿La aplicación de los pasos básicos de una auditoría permite una evaluación integral de la confiabilidad de la información procesada?</t>
  </si>
  <si>
    <t>¿La correcta ejecución de los pasos de la auditoría contribuye a la mejora continua de los controles internos del sistema?</t>
  </si>
  <si>
    <t>¿La planificación de la auditoría considera la complejidad de la lógica del sistema y el volumen de transacciones?</t>
  </si>
  <si>
    <t>¿La planificación de la auditoría permite identificar los puntos de mayor riesgo inherente del sistema para enfocar los esfuerzos de prueba?</t>
  </si>
  <si>
    <t>¿La planificación de la auditoría evalúa la disponibilidad de experiencia técnica necesaria para auditar sistemas complejos?</t>
  </si>
  <si>
    <t>¿La evaluación del nivel de riesgo de control considera la efectividad de los controles internos imbuidos en el sistema informático?</t>
  </si>
  <si>
    <t>¿La evaluación del riesgo de control se basa en la traza visible de auditoría, identificando posibles huecos sustanciales?</t>
  </si>
  <si>
    <t>¿La evaluación del riesgo de control tiene en cuenta la capacidad del sistema para funcionar sin degradarse en un entorno cambiante?</t>
  </si>
  <si>
    <t>¿Las pruebas de los controles se extienden a la lógica del sistema y a las porciones del código que facilitan su uso y procesamiento eficiente?</t>
  </si>
  <si>
    <t>¿Las pruebas de los controles incluyen la validación de la agrupación de transacciones para los totales de control, como en un sistema de banca en línea?</t>
  </si>
  <si>
    <t>¿La ejecución de las pruebas de los controles busca incrementar la confianza en la fiabilidad de la recogida y evaluación de las evidencias?</t>
  </si>
  <si>
    <t>¿Las pruebas sustantivas de las transacciones son lo suficientemente amplias como para superar la dificultad del examen detallado directo de la validez de entradas y salidas de grandes volúmenes?</t>
  </si>
  <si>
    <t>¿Las pruebas sustantivas de las transacciones permiten identificar problemas de validez o integridad que no serían detectados por un examen superficial?</t>
  </si>
  <si>
    <t>¿Las pruebas sustantivas de las transacciones se realizan considerando la complejidad del procesamiento de datos y la interconexión de sistemas?</t>
  </si>
  <si>
    <t>¿Las pruebas de los balances o de los resultados globales verifican la consistencia de los datos procesados con los totales de control generados por el sistema?</t>
  </si>
  <si>
    <t>¿Las pruebas de los balances o de los resultados globales consideran el alto riesgo inherente del sistema en la fiabilidad de los resultados finales?</t>
  </si>
  <si>
    <t>¿Las pruebas de los balances o de los resultados globales se complementan con un análisis del proceso del sistema para valorar su funcionamiento?</t>
  </si>
  <si>
    <t>¿La finalización de la auditoría incluye la consideración de los costes asociados a la auditoría a través del ordenador, especialmente en sistemas complejos?</t>
  </si>
  <si>
    <t>¿La finalización de la auditoría evalúa si los hallazgos justifican la necesidad de una amplia experiencia técnica adicional en futuras auditorías?</t>
  </si>
  <si>
    <t>¿La finalización de la auditoría presenta conclusiones que reflejan la capacidad incrementada para probar el sistema informático de forma eficaz?</t>
  </si>
  <si>
    <t>5.2.1(e)</t>
  </si>
  <si>
    <t>5.2.1(f)</t>
  </si>
  <si>
    <t>5.2.1(g)</t>
  </si>
  <si>
    <t>5.2.1.2(e)</t>
  </si>
  <si>
    <t>5.2.1.2(f)</t>
  </si>
  <si>
    <t>5.2.1.2(g)</t>
  </si>
  <si>
    <t>5.3(e)</t>
  </si>
  <si>
    <t>5.3(f)</t>
  </si>
  <si>
    <t>5.3(g)</t>
  </si>
  <si>
    <t>5.4(e)</t>
  </si>
  <si>
    <t>5.4(f)</t>
  </si>
  <si>
    <t>5.4(g)</t>
  </si>
  <si>
    <t>5.5(c)</t>
  </si>
  <si>
    <t>5.5(d)</t>
  </si>
  <si>
    <t>5.5(e)</t>
  </si>
  <si>
    <t>5.5.1(d)</t>
  </si>
  <si>
    <t>5.5.1(c)</t>
  </si>
  <si>
    <t>5.5.1(e)</t>
  </si>
  <si>
    <t>5.5.2(c)</t>
  </si>
  <si>
    <t>5.5.2(d)</t>
  </si>
  <si>
    <t>5.5.2(e)</t>
  </si>
  <si>
    <t>5.5.3(c)</t>
  </si>
  <si>
    <t>5.5.3(d)</t>
  </si>
  <si>
    <t>5.5.3(e)</t>
  </si>
  <si>
    <t>5.5.4(c)</t>
  </si>
  <si>
    <t>5.5.4(d)</t>
  </si>
  <si>
    <t>5.5.4(e)</t>
  </si>
  <si>
    <t>5.5.5(c)</t>
  </si>
  <si>
    <t>5.5.5(d)</t>
  </si>
  <si>
    <t>5.5.5(e)</t>
  </si>
  <si>
    <t>5.5.6(c)</t>
  </si>
  <si>
    <t>5.5.6(d)</t>
  </si>
  <si>
    <t>5.5.6(e)</t>
  </si>
  <si>
    <t>5.6(e)</t>
  </si>
  <si>
    <t>5.6(f)</t>
  </si>
  <si>
    <t>5.6(g)</t>
  </si>
  <si>
    <t>5.6.1(d)</t>
  </si>
  <si>
    <t>5.6.1(e)</t>
  </si>
  <si>
    <t>5.6.1(f)</t>
  </si>
  <si>
    <t>5.6.2(e)</t>
  </si>
  <si>
    <t>5.6.2(f)</t>
  </si>
  <si>
    <t>5.6.2(g)</t>
  </si>
  <si>
    <t>¿Influyen los grandes volúmenes de entradas y salidas en el nivel de riesgo de auditoría de forma positiva?</t>
  </si>
  <si>
    <t>¿Es fiable el control para seleccionar los procedimientos para probar la fiabilidad de las porciones del código cuyo objetivo es facilitar el uso del sistema?</t>
  </si>
  <si>
    <t>¿Se ofrece un enfoque con capacidad para probar un sistema informático de forma eficaz?</t>
  </si>
  <si>
    <t>¿La auditoría alrededor del ordenador es suficiente cuando la lógica del sistema es compleja?</t>
  </si>
  <si>
    <t>¿Este enfoque es suficiente para evaluar partes importantes del sistema de control interno imbuidas en el sistema informático?</t>
  </si>
  <si>
    <t>¿Las desventajas asociadas al alto coste y la necesidad de experiencia técnica del enfoque son sencillas de abordar?</t>
  </si>
  <si>
    <t>Ponderado</t>
  </si>
  <si>
    <t>Conteo</t>
  </si>
  <si>
    <t>Controles 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</si>
</sst>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0"/>
      <name val="Arial"/>
      <family val="2"/>
    </font>
    <font>
      <sz val="10"/>
      <color indexed="13"/>
      <name val="Mangal"/>
      <family val="2"/>
    </font>
    <font>
      <sz val="10"/>
      <color indexed="63"/>
      <name val="Mangal"/>
      <family val="2"/>
    </font>
    <font>
      <sz val="10"/>
      <name val="Mangal"/>
      <family val="2"/>
    </font>
    <font>
      <b/>
      <sz val="20"/>
      <name val="Arial"/>
      <family val="2"/>
    </font>
    <font>
      <b/>
      <sz val="10"/>
      <name val="Arial"/>
      <family val="2"/>
    </font>
    <font>
      <b/>
      <sz val="9"/>
      <color indexed="9"/>
      <name val="Arial"/>
      <family val="2"/>
    </font>
    <font>
      <sz val="9"/>
      <name val="Arial"/>
      <family val="2"/>
    </font>
    <font>
      <sz val="8"/>
      <name val="Arial"/>
      <family val="2"/>
    </font>
    <font>
      <sz val="12"/>
      <name val="Arial"/>
      <family val="2"/>
    </font>
    <font>
      <sz val="20"/>
      <name val="Arial"/>
      <family val="2"/>
    </font>
    <font>
      <b/>
      <sz val="24"/>
      <name val="Arial"/>
      <family val="2"/>
    </font>
    <font>
      <b/>
      <sz val="12"/>
      <name val="Arial"/>
      <family val="2"/>
    </font>
    <font>
      <b/>
      <sz val="16"/>
      <name val="Arial"/>
      <family val="2"/>
    </font>
    <font>
      <b/>
      <sz val="18"/>
      <color indexed="9"/>
      <name val="Arial"/>
      <family val="2"/>
    </font>
    <font>
      <sz val="14"/>
      <name val="Arial"/>
      <family val="2"/>
    </font>
    <font>
      <b/>
      <sz val="14"/>
      <color indexed="8"/>
      <name val="Arial"/>
      <family val="2"/>
    </font>
    <font>
      <b/>
      <sz val="12"/>
      <color indexed="8"/>
      <name val="Arial"/>
      <family val="2"/>
    </font>
    <font>
      <vertAlign val="superscript"/>
      <sz val="10"/>
      <name val="Arial"/>
      <family val="2"/>
    </font>
    <font>
      <b/>
      <sz val="10"/>
      <color indexed="9"/>
      <name val="Arial"/>
      <family val="2"/>
    </font>
  </fonts>
  <fills count="18">
    <fill>
      <patternFill patternType="none"/>
    </fill>
    <fill>
      <patternFill patternType="gray125"/>
    </fill>
    <fill>
      <patternFill patternType="solid">
        <fgColor indexed="10"/>
        <bgColor indexed="60"/>
      </patternFill>
    </fill>
    <fill>
      <patternFill patternType="solid">
        <fgColor indexed="52"/>
        <bgColor indexed="29"/>
      </patternFill>
    </fill>
    <fill>
      <patternFill patternType="solid">
        <fgColor indexed="13"/>
        <bgColor indexed="34"/>
      </patternFill>
    </fill>
    <fill>
      <patternFill patternType="solid">
        <fgColor indexed="11"/>
        <bgColor indexed="49"/>
      </patternFill>
    </fill>
    <fill>
      <patternFill patternType="solid">
        <fgColor indexed="15"/>
        <bgColor indexed="35"/>
      </patternFill>
    </fill>
    <fill>
      <patternFill patternType="solid">
        <fgColor indexed="31"/>
        <bgColor indexed="22"/>
      </patternFill>
    </fill>
    <fill>
      <patternFill patternType="solid">
        <fgColor indexed="27"/>
        <bgColor indexed="42"/>
      </patternFill>
    </fill>
    <fill>
      <patternFill patternType="solid">
        <fgColor indexed="19"/>
        <bgColor indexed="23"/>
      </patternFill>
    </fill>
    <fill>
      <patternFill patternType="solid">
        <fgColor indexed="42"/>
        <bgColor indexed="27"/>
      </patternFill>
    </fill>
    <fill>
      <patternFill patternType="solid">
        <fgColor indexed="17"/>
        <bgColor indexed="21"/>
      </patternFill>
    </fill>
    <fill>
      <patternFill patternType="solid">
        <fgColor indexed="22"/>
        <bgColor indexed="31"/>
      </patternFill>
    </fill>
    <fill>
      <patternFill patternType="solid">
        <fgColor indexed="26"/>
        <bgColor indexed="9"/>
      </patternFill>
    </fill>
    <fill>
      <patternFill patternType="solid">
        <fgColor indexed="41"/>
        <bgColor indexed="9"/>
      </patternFill>
    </fill>
    <fill>
      <patternFill patternType="solid">
        <fgColor indexed="23"/>
        <bgColor indexed="19"/>
      </patternFill>
    </fill>
    <fill>
      <patternFill patternType="solid">
        <fgColor rgb="FF00B050"/>
        <bgColor indexed="64"/>
      </patternFill>
    </fill>
    <fill>
      <patternFill patternType="solid">
        <fgColor theme="0"/>
        <bgColor indexed="19"/>
      </patternFill>
    </fill>
  </fills>
  <borders count="15">
    <border>
      <left/>
      <right/>
      <top/>
      <bottom/>
      <diagonal/>
    </border>
    <border>
      <left style="hair">
        <color indexed="8"/>
      </left>
      <right style="hair">
        <color indexed="8"/>
      </right>
      <top style="hair">
        <color indexed="8"/>
      </top>
      <bottom style="hair">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cellStyleXfs>
  <cellXfs count="70">
    <xf numFmtId="0" fontId="0" fillId="0" borderId="0" xfId="0"/>
    <xf numFmtId="0" fontId="4" fillId="0" borderId="0" xfId="0" applyFont="1"/>
    <xf numFmtId="0" fontId="5" fillId="4" borderId="1" xfId="0" applyFont="1" applyFill="1" applyBorder="1" applyAlignment="1">
      <alignment horizontal="center" wrapText="1"/>
    </xf>
    <xf numFmtId="9" fontId="0" fillId="0" borderId="1" xfId="0" applyNumberFormat="1" applyBorder="1" applyAlignment="1">
      <alignment horizontal="center"/>
    </xf>
    <xf numFmtId="0" fontId="0" fillId="0" borderId="1" xfId="0" applyBorder="1" applyAlignment="1">
      <alignment horizontal="center"/>
    </xf>
    <xf numFmtId="0" fontId="5" fillId="0" borderId="0" xfId="0" applyFont="1"/>
    <xf numFmtId="0" fontId="5" fillId="4" borderId="1" xfId="0" applyFont="1" applyFill="1" applyBorder="1" applyAlignment="1">
      <alignment horizontal="center" vertical="center"/>
    </xf>
    <xf numFmtId="0" fontId="0" fillId="2" borderId="1" xfId="0"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xf>
    <xf numFmtId="0" fontId="0" fillId="7" borderId="1" xfId="0" applyFill="1" applyBorder="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10" fillId="0" borderId="0" xfId="0" applyFont="1"/>
    <xf numFmtId="0" fontId="9" fillId="0" borderId="0" xfId="0" applyFont="1" applyAlignment="1">
      <alignment horizontal="center"/>
    </xf>
    <xf numFmtId="0" fontId="12" fillId="8" borderId="2" xfId="0" applyFont="1" applyFill="1" applyBorder="1" applyAlignment="1">
      <alignment horizontal="center" wrapText="1"/>
    </xf>
    <xf numFmtId="0" fontId="13" fillId="8" borderId="3" xfId="0" applyFont="1" applyFill="1" applyBorder="1" applyAlignment="1">
      <alignment horizontal="center" wrapText="1"/>
    </xf>
    <xf numFmtId="0" fontId="13" fillId="8" borderId="4" xfId="0" applyFont="1" applyFill="1" applyBorder="1" applyAlignment="1">
      <alignment horizontal="center" wrapText="1"/>
    </xf>
    <xf numFmtId="0" fontId="14" fillId="9" borderId="5" xfId="0" applyFont="1" applyFill="1" applyBorder="1" applyAlignment="1">
      <alignment horizontal="center"/>
    </xf>
    <xf numFmtId="0" fontId="14" fillId="9" borderId="6" xfId="0" applyFont="1" applyFill="1" applyBorder="1" applyAlignment="1">
      <alignment wrapText="1"/>
    </xf>
    <xf numFmtId="0" fontId="14" fillId="9" borderId="7" xfId="0" applyFont="1" applyFill="1" applyBorder="1" applyAlignment="1">
      <alignment wrapText="1"/>
    </xf>
    <xf numFmtId="0" fontId="15" fillId="0" borderId="0" xfId="0" applyFont="1"/>
    <xf numFmtId="0" fontId="16" fillId="10" borderId="5" xfId="0" applyFont="1" applyFill="1" applyBorder="1" applyAlignment="1">
      <alignment horizontal="center"/>
    </xf>
    <xf numFmtId="0" fontId="16" fillId="10" borderId="6" xfId="0" applyFont="1" applyFill="1" applyBorder="1" applyAlignment="1">
      <alignment horizontal="left" wrapText="1"/>
    </xf>
    <xf numFmtId="0" fontId="16" fillId="10" borderId="7" xfId="0" applyFont="1" applyFill="1" applyBorder="1" applyAlignment="1">
      <alignment horizontal="left" wrapText="1"/>
    </xf>
    <xf numFmtId="0" fontId="9" fillId="0" borderId="5" xfId="0" applyFont="1" applyBorder="1" applyAlignment="1">
      <alignment horizontal="center" vertical="center"/>
    </xf>
    <xf numFmtId="0" fontId="0" fillId="0" borderId="8" xfId="0" applyBorder="1" applyAlignment="1">
      <alignment vertical="center" wrapText="1"/>
    </xf>
    <xf numFmtId="0" fontId="6" fillId="11" borderId="9" xfId="0" applyFont="1" applyFill="1" applyBorder="1" applyAlignment="1">
      <alignment horizontal="center" vertical="center" wrapText="1"/>
    </xf>
    <xf numFmtId="0" fontId="12" fillId="0" borderId="0" xfId="0" applyFont="1"/>
    <xf numFmtId="0" fontId="17" fillId="12" borderId="5" xfId="0" applyFont="1" applyFill="1" applyBorder="1" applyAlignment="1">
      <alignment horizontal="center"/>
    </xf>
    <xf numFmtId="0" fontId="17" fillId="12" borderId="6" xfId="0" applyFont="1" applyFill="1" applyBorder="1" applyAlignment="1">
      <alignment horizontal="left" wrapText="1"/>
    </xf>
    <xf numFmtId="0" fontId="17" fillId="12" borderId="7" xfId="0" applyFont="1" applyFill="1" applyBorder="1" applyAlignment="1">
      <alignment horizontal="center" wrapText="1"/>
    </xf>
    <xf numFmtId="0" fontId="9" fillId="0" borderId="10" xfId="0" applyFont="1" applyBorder="1" applyAlignment="1">
      <alignment horizontal="center" vertical="center"/>
    </xf>
    <xf numFmtId="0" fontId="0" fillId="0" borderId="11" xfId="0" applyBorder="1" applyAlignment="1">
      <alignment vertical="center" wrapText="1"/>
    </xf>
    <xf numFmtId="0" fontId="0" fillId="0" borderId="0" xfId="0" applyAlignment="1">
      <alignment horizontal="center" vertical="center"/>
    </xf>
    <xf numFmtId="0" fontId="19" fillId="11" borderId="0" xfId="0" applyFont="1" applyFill="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4" fillId="9" borderId="14" xfId="0" applyFont="1" applyFill="1" applyBorder="1" applyAlignment="1">
      <alignment horizontal="center"/>
    </xf>
    <xf numFmtId="0" fontId="14" fillId="9" borderId="14" xfId="0" applyFont="1" applyFill="1" applyBorder="1" applyAlignment="1">
      <alignment wrapText="1"/>
    </xf>
    <xf numFmtId="0" fontId="9" fillId="0" borderId="14" xfId="0" applyFon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right" vertical="center"/>
    </xf>
    <xf numFmtId="0" fontId="0" fillId="0" borderId="14" xfId="0" applyBorder="1"/>
    <xf numFmtId="0" fontId="0" fillId="0" borderId="14" xfId="0" applyBorder="1" applyAlignment="1">
      <alignment horizontal="left" wrapText="1"/>
    </xf>
    <xf numFmtId="0" fontId="0" fillId="0" borderId="14" xfId="0" applyBorder="1" applyAlignment="1">
      <alignment horizontal="left" vertical="center" wrapText="1"/>
    </xf>
    <xf numFmtId="0" fontId="12" fillId="8" borderId="14"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6" fillId="10" borderId="14" xfId="0" applyFont="1" applyFill="1" applyBorder="1" applyAlignment="1">
      <alignment horizontal="center"/>
    </xf>
    <xf numFmtId="0" fontId="16" fillId="10" borderId="14" xfId="0" applyFont="1" applyFill="1" applyBorder="1" applyAlignment="1">
      <alignment horizontal="left" wrapText="1"/>
    </xf>
    <xf numFmtId="164" fontId="13" fillId="16" borderId="14" xfId="0" applyNumberFormat="1" applyFont="1" applyFill="1" applyBorder="1" applyAlignment="1">
      <alignment horizontal="right" vertical="center"/>
    </xf>
    <xf numFmtId="164" fontId="16" fillId="10" borderId="14" xfId="0" applyNumberFormat="1" applyFont="1" applyFill="1" applyBorder="1" applyAlignment="1">
      <alignment horizontal="right" vertical="center" wrapText="1"/>
    </xf>
    <xf numFmtId="2" fontId="0" fillId="0" borderId="14" xfId="0" applyNumberFormat="1" applyBorder="1" applyAlignment="1">
      <alignment horizontal="right" vertical="center"/>
    </xf>
    <xf numFmtId="9" fontId="0" fillId="0" borderId="0" xfId="0" applyNumberFormat="1" applyAlignment="1">
      <alignment horizontal="center"/>
    </xf>
    <xf numFmtId="0" fontId="0" fillId="0" borderId="0" xfId="0" applyAlignment="1">
      <alignment horizontal="center"/>
    </xf>
    <xf numFmtId="0" fontId="6" fillId="17" borderId="0" xfId="0" applyFont="1" applyFill="1" applyAlignment="1">
      <alignment horizontal="left" vertical="top" wrapText="1"/>
    </xf>
    <xf numFmtId="0" fontId="0" fillId="0" borderId="0" xfId="0" applyAlignment="1">
      <alignment wrapText="1"/>
    </xf>
    <xf numFmtId="0" fontId="5" fillId="0" borderId="0" xfId="0" applyFont="1" applyAlignment="1">
      <alignment horizontal="right"/>
    </xf>
    <xf numFmtId="0" fontId="5" fillId="13" borderId="14" xfId="0" applyFont="1" applyFill="1" applyBorder="1" applyAlignment="1">
      <alignment horizontal="right"/>
    </xf>
    <xf numFmtId="0" fontId="5" fillId="14" borderId="14" xfId="0" applyFont="1" applyFill="1" applyBorder="1" applyAlignment="1">
      <alignment horizontal="right"/>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0" fontId="5" fillId="4" borderId="1" xfId="0" applyFont="1" applyFill="1" applyBorder="1" applyAlignment="1">
      <alignment horizontal="left" vertical="center"/>
    </xf>
    <xf numFmtId="0" fontId="6" fillId="15" borderId="1" xfId="0" applyFont="1" applyFill="1" applyBorder="1" applyAlignment="1">
      <alignment horizontal="left" vertical="top" wrapText="1"/>
    </xf>
    <xf numFmtId="0" fontId="5" fillId="4" borderId="1" xfId="0" applyFont="1" applyFill="1" applyBorder="1" applyAlignment="1">
      <alignment horizontal="center" vertical="center"/>
    </xf>
    <xf numFmtId="0" fontId="11" fillId="0" borderId="0" xfId="0" applyFont="1" applyAlignment="1">
      <alignment horizontal="center"/>
    </xf>
    <xf numFmtId="0" fontId="12" fillId="8" borderId="14" xfId="0" applyFont="1" applyFill="1" applyBorder="1" applyAlignment="1">
      <alignment horizontal="center" vertical="center" wrapText="1"/>
    </xf>
  </cellXfs>
  <cellStyles count="6">
    <cellStyle name="L0" xfId="1" xr:uid="{553EE941-A8F0-41C0-9D73-BF30D203D52B}"/>
    <cellStyle name="L1" xfId="2" xr:uid="{F6EEE21D-F9ED-4471-8704-FF8CC050DE7E}"/>
    <cellStyle name="L2" xfId="3" xr:uid="{7ADF2CE5-4D58-4AB8-955E-337CDAC95A76}"/>
    <cellStyle name="L3" xfId="4" xr:uid="{57973A10-B67F-48CF-8729-1E52978104FC}"/>
    <cellStyle name="L4" xfId="5" xr:uid="{7890DBAE-7B2B-4A68-B369-DB239550CBC3}"/>
    <cellStyle name="Normal" xfId="0" builtinId="0"/>
  </cellStyles>
  <dxfs count="64">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19"/>
      <rgbColor rgb="009999FF"/>
      <rgbColor rgb="00993366"/>
      <rgbColor rgb="00FFFFCC"/>
      <rgbColor rgb="00CCFFFF"/>
      <rgbColor rgb="00660066"/>
      <rgbColor rgb="00FF9966"/>
      <rgbColor rgb="000066CC"/>
      <rgbColor rgb="00CCCCCC"/>
      <rgbColor rgb="00000080"/>
      <rgbColor rgb="00FF00FF"/>
      <rgbColor rgb="00FFFF00"/>
      <rgbColor rgb="0000FFFF"/>
      <rgbColor rgb="00800080"/>
      <rgbColor rgb="00800000"/>
      <rgbColor rgb="00008080"/>
      <rgbColor rgb="000000FF"/>
      <rgbColor rgb="0000CCFF"/>
      <rgbColor rgb="00E6E6E6"/>
      <rgbColor rgb="00CCFFCC"/>
      <rgbColor rgb="00FFFF99"/>
      <rgbColor rgb="0099CCFF"/>
      <rgbColor rgb="00FF99CC"/>
      <rgbColor rgb="00CC99FF"/>
      <rgbColor rgb="00FFCC99"/>
      <rgbColor rgb="003366FF"/>
      <rgbColor rgb="0033CCCC"/>
      <rgbColor rgb="0099CC00"/>
      <rgbColor rgb="00FFCC00"/>
      <rgbColor rgb="00FF950E"/>
      <rgbColor rgb="00FF6600"/>
      <rgbColor rgb="00666699"/>
      <rgbColor rgb="00B3B3B3"/>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28278920170103E-2"/>
          <c:y val="4.9063329845136623E-2"/>
          <c:w val="0.82303911590945789"/>
          <c:h val="0.80137464246788548"/>
        </c:manualLayout>
      </c:layout>
      <c:barChart>
        <c:barDir val="col"/>
        <c:grouping val="clustered"/>
        <c:varyColors val="0"/>
        <c:ser>
          <c:idx val="2"/>
          <c:order val="0"/>
          <c:tx>
            <c:strRef>
              <c:f>Resumen!$E$3</c:f>
              <c:strCache>
                <c:ptCount val="1"/>
                <c:pt idx="0">
                  <c:v>% de Efectividad</c:v>
                </c:pt>
              </c:strCache>
            </c:strRef>
          </c:tx>
          <c:spPr>
            <a:solidFill>
              <a:schemeClr val="accent3"/>
            </a:solidFill>
            <a:ln>
              <a:noFill/>
            </a:ln>
            <a:effectLst/>
          </c:spPr>
          <c:invertIfNegative val="0"/>
          <c:cat>
            <c:strRef>
              <c:f>Resumen!$B$4:$B$4</c:f>
              <c:strCache>
                <c:ptCount val="1"/>
                <c:pt idx="0">
                  <c:v>INTRODUCCION A LA REALIZACION DE UNA AUDITORIA DE SISTEMAS DE INFORMACION</c:v>
                </c:pt>
              </c:strCache>
            </c:strRef>
          </c:cat>
          <c:val>
            <c:numRef>
              <c:f>Resumen!$E$4:$E$4</c:f>
              <c:numCache>
                <c:formatCode>0%</c:formatCode>
                <c:ptCount val="1"/>
                <c:pt idx="0">
                  <c:v>0.88697619047619036</c:v>
                </c:pt>
              </c:numCache>
            </c:numRef>
          </c:val>
          <c:extLst>
            <c:ext xmlns:c16="http://schemas.microsoft.com/office/drawing/2014/chart" uri="{C3380CC4-5D6E-409C-BE32-E72D297353CC}">
              <c16:uniqueId val="{00000002-BAC1-43E4-B51B-87D866CE1111}"/>
            </c:ext>
          </c:extLst>
        </c:ser>
        <c:ser>
          <c:idx val="3"/>
          <c:order val="1"/>
          <c:tx>
            <c:strRef>
              <c:f>Resumen!$F$3</c:f>
              <c:strCache>
                <c:ptCount val="1"/>
                <c:pt idx="0">
                  <c:v># NC Mayores</c:v>
                </c:pt>
              </c:strCache>
            </c:strRef>
          </c:tx>
          <c:spPr>
            <a:solidFill>
              <a:schemeClr val="accent4"/>
            </a:solidFill>
            <a:ln>
              <a:noFill/>
            </a:ln>
            <a:effectLst/>
          </c:spPr>
          <c:invertIfNegative val="0"/>
          <c:cat>
            <c:strRef>
              <c:f>Resumen!$B$4:$B$4</c:f>
              <c:strCache>
                <c:ptCount val="1"/>
                <c:pt idx="0">
                  <c:v>INTRODUCCION A LA REALIZACION DE UNA AUDITORIA DE SISTEMAS DE INFORMACION</c:v>
                </c:pt>
              </c:strCache>
            </c:strRef>
          </c:cat>
          <c:val>
            <c:numRef>
              <c:f>Resumen!$F$4:$F$4</c:f>
              <c:numCache>
                <c:formatCode>General</c:formatCode>
                <c:ptCount val="1"/>
                <c:pt idx="0">
                  <c:v>2</c:v>
                </c:pt>
              </c:numCache>
            </c:numRef>
          </c:val>
          <c:extLst>
            <c:ext xmlns:c16="http://schemas.microsoft.com/office/drawing/2014/chart" uri="{C3380CC4-5D6E-409C-BE32-E72D297353CC}">
              <c16:uniqueId val="{00000003-BAC1-43E4-B51B-87D866CE1111}"/>
            </c:ext>
          </c:extLst>
        </c:ser>
        <c:ser>
          <c:idx val="4"/>
          <c:order val="2"/>
          <c:tx>
            <c:strRef>
              <c:f>Resumen!$G$3</c:f>
              <c:strCache>
                <c:ptCount val="1"/>
                <c:pt idx="0">
                  <c:v># NC Menores</c:v>
                </c:pt>
              </c:strCache>
            </c:strRef>
          </c:tx>
          <c:spPr>
            <a:solidFill>
              <a:schemeClr val="accent5"/>
            </a:solidFill>
            <a:ln>
              <a:noFill/>
            </a:ln>
            <a:effectLst/>
          </c:spPr>
          <c:invertIfNegative val="0"/>
          <c:cat>
            <c:strRef>
              <c:f>Resumen!$B$4:$B$4</c:f>
              <c:strCache>
                <c:ptCount val="1"/>
                <c:pt idx="0">
                  <c:v>INTRODUCCION A LA REALIZACION DE UNA AUDITORIA DE SISTEMAS DE INFORMACION</c:v>
                </c:pt>
              </c:strCache>
            </c:strRef>
          </c:cat>
          <c:val>
            <c:numRef>
              <c:f>Resumen!$G$4:$G$4</c:f>
              <c:numCache>
                <c:formatCode>General</c:formatCode>
                <c:ptCount val="1"/>
                <c:pt idx="0">
                  <c:v>12</c:v>
                </c:pt>
              </c:numCache>
            </c:numRef>
          </c:val>
          <c:extLst>
            <c:ext xmlns:c16="http://schemas.microsoft.com/office/drawing/2014/chart" uri="{C3380CC4-5D6E-409C-BE32-E72D297353CC}">
              <c16:uniqueId val="{00000004-BAC1-43E4-B51B-87D866CE1111}"/>
            </c:ext>
          </c:extLst>
        </c:ser>
        <c:ser>
          <c:idx val="5"/>
          <c:order val="3"/>
          <c:tx>
            <c:strRef>
              <c:f>Resumen!$H$3</c:f>
              <c:strCache>
                <c:ptCount val="1"/>
                <c:pt idx="0">
                  <c:v>Control OK</c:v>
                </c:pt>
              </c:strCache>
            </c:strRef>
          </c:tx>
          <c:spPr>
            <a:solidFill>
              <a:schemeClr val="accent6"/>
            </a:solidFill>
            <a:ln>
              <a:noFill/>
            </a:ln>
            <a:effectLst/>
          </c:spPr>
          <c:invertIfNegative val="0"/>
          <c:cat>
            <c:strRef>
              <c:f>Resumen!$B$4:$B$4</c:f>
              <c:strCache>
                <c:ptCount val="1"/>
                <c:pt idx="0">
                  <c:v>INTRODUCCION A LA REALIZACION DE UNA AUDITORIA DE SISTEMAS DE INFORMACION</c:v>
                </c:pt>
              </c:strCache>
            </c:strRef>
          </c:cat>
          <c:val>
            <c:numRef>
              <c:f>Resumen!$H$4:$H$4</c:f>
              <c:numCache>
                <c:formatCode>General</c:formatCode>
                <c:ptCount val="1"/>
                <c:pt idx="0">
                  <c:v>85</c:v>
                </c:pt>
              </c:numCache>
            </c:numRef>
          </c:val>
          <c:extLst>
            <c:ext xmlns:c16="http://schemas.microsoft.com/office/drawing/2014/chart" uri="{C3380CC4-5D6E-409C-BE32-E72D297353CC}">
              <c16:uniqueId val="{00000005-BAC1-43E4-B51B-87D866CE1111}"/>
            </c:ext>
          </c:extLst>
        </c:ser>
        <c:dLbls>
          <c:showLegendKey val="0"/>
          <c:showVal val="0"/>
          <c:showCatName val="0"/>
          <c:showSerName val="0"/>
          <c:showPercent val="0"/>
          <c:showBubbleSize val="0"/>
        </c:dLbls>
        <c:gapWidth val="219"/>
        <c:overlap val="-27"/>
        <c:axId val="515732464"/>
        <c:axId val="515733424"/>
      </c:barChart>
      <c:catAx>
        <c:axId val="51573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EC"/>
          </a:p>
        </c:txPr>
        <c:crossAx val="515733424"/>
        <c:crosses val="autoZero"/>
        <c:auto val="1"/>
        <c:lblAlgn val="ctr"/>
        <c:lblOffset val="100"/>
        <c:noMultiLvlLbl val="0"/>
      </c:catAx>
      <c:valAx>
        <c:axId val="515733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15732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EC"/>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427477</xdr:colOff>
      <xdr:row>13</xdr:row>
      <xdr:rowOff>204627</xdr:rowOff>
    </xdr:from>
    <xdr:to>
      <xdr:col>21</xdr:col>
      <xdr:colOff>383935</xdr:colOff>
      <xdr:row>31</xdr:row>
      <xdr:rowOff>31067</xdr:rowOff>
    </xdr:to>
    <xdr:graphicFrame macro="">
      <xdr:nvGraphicFramePr>
        <xdr:cNvPr id="2" name="Gráfico 1">
          <a:extLst>
            <a:ext uri="{FF2B5EF4-FFF2-40B4-BE49-F238E27FC236}">
              <a16:creationId xmlns:a16="http://schemas.microsoft.com/office/drawing/2014/main" id="{70B2A6D1-000B-D8C5-3D41-62BEB037CA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D49E-D08D-4873-BEDF-AFD6D18D82FD}">
  <dimension ref="B1:I18"/>
  <sheetViews>
    <sheetView showGridLines="0" zoomScale="85" zoomScaleNormal="85" workbookViewId="0">
      <selection activeCell="F6" sqref="F6"/>
    </sheetView>
  </sheetViews>
  <sheetFormatPr baseColWidth="10" defaultRowHeight="13.2" x14ac:dyDescent="0.25"/>
  <cols>
    <col min="1" max="1" width="3.6640625" customWidth="1"/>
  </cols>
  <sheetData>
    <row r="1" spans="2:9" ht="24.6" x14ac:dyDescent="0.4">
      <c r="B1" s="1" t="s">
        <v>0</v>
      </c>
    </row>
    <row r="3" spans="2:9" ht="26.4" x14ac:dyDescent="0.25">
      <c r="B3" s="65" t="s">
        <v>1</v>
      </c>
      <c r="C3" s="65"/>
      <c r="D3" s="65"/>
      <c r="E3" s="2" t="s">
        <v>2</v>
      </c>
      <c r="F3" s="2" t="s">
        <v>3</v>
      </c>
      <c r="G3" s="2" t="s">
        <v>4</v>
      </c>
      <c r="H3" s="2" t="s">
        <v>5</v>
      </c>
    </row>
    <row r="4" spans="2:9" ht="15" customHeight="1" x14ac:dyDescent="0.25">
      <c r="B4" s="66" t="s">
        <v>302</v>
      </c>
      <c r="C4" s="66"/>
      <c r="D4" s="66"/>
      <c r="E4" s="3">
        <f>Seccion_5!$E$2</f>
        <v>0.88697619047619036</v>
      </c>
      <c r="F4" s="4">
        <f>Seccion_5!$H$11</f>
        <v>2</v>
      </c>
      <c r="G4" s="4">
        <f>Seccion_5!$H$12</f>
        <v>12</v>
      </c>
      <c r="H4" s="4">
        <f>Seccion_5!$H$13</f>
        <v>85</v>
      </c>
    </row>
    <row r="5" spans="2:9" ht="30.6" customHeight="1" x14ac:dyDescent="0.25">
      <c r="B5" s="58"/>
      <c r="C5" s="58"/>
      <c r="D5" s="58"/>
      <c r="E5" s="56"/>
      <c r="F5" s="57"/>
      <c r="G5" s="57"/>
      <c r="H5" s="57"/>
    </row>
    <row r="6" spans="2:9" ht="30.6" customHeight="1" x14ac:dyDescent="0.25">
      <c r="B6" s="58"/>
      <c r="C6" s="58"/>
      <c r="D6" s="58"/>
      <c r="E6" s="56"/>
      <c r="F6" s="57"/>
      <c r="G6" s="57"/>
      <c r="H6" s="57"/>
    </row>
    <row r="7" spans="2:9" ht="30.6" customHeight="1" x14ac:dyDescent="0.25">
      <c r="B7" s="58"/>
      <c r="C7" s="58"/>
      <c r="D7" s="58"/>
      <c r="E7" s="56"/>
      <c r="F7" s="57"/>
      <c r="G7" s="57"/>
      <c r="H7" s="57"/>
    </row>
    <row r="9" spans="2:9" x14ac:dyDescent="0.25">
      <c r="B9" s="5" t="s">
        <v>6</v>
      </c>
    </row>
    <row r="11" spans="2:9" x14ac:dyDescent="0.25">
      <c r="B11" s="6" t="s">
        <v>7</v>
      </c>
      <c r="C11" s="6" t="s">
        <v>8</v>
      </c>
      <c r="D11" s="67" t="s">
        <v>9</v>
      </c>
      <c r="E11" s="67"/>
      <c r="F11" s="67" t="s">
        <v>10</v>
      </c>
      <c r="G11" s="67"/>
      <c r="H11" s="67"/>
      <c r="I11" s="6" t="s">
        <v>11</v>
      </c>
    </row>
    <row r="12" spans="2:9" ht="22.35" customHeight="1" x14ac:dyDescent="0.25">
      <c r="B12" s="7" t="s">
        <v>12</v>
      </c>
      <c r="C12" s="8">
        <v>0</v>
      </c>
      <c r="D12" s="63" t="s">
        <v>13</v>
      </c>
      <c r="E12" s="63"/>
      <c r="F12" s="64" t="s">
        <v>14</v>
      </c>
      <c r="G12" s="64"/>
      <c r="H12" s="64"/>
      <c r="I12" s="9">
        <f>Seccion_5!$H$3</f>
        <v>0</v>
      </c>
    </row>
    <row r="13" spans="2:9" ht="32.85" customHeight="1" x14ac:dyDescent="0.25">
      <c r="B13" s="10" t="s">
        <v>15</v>
      </c>
      <c r="C13" s="8">
        <v>0.1</v>
      </c>
      <c r="D13" s="63" t="s">
        <v>16</v>
      </c>
      <c r="E13" s="63"/>
      <c r="F13" s="64" t="s">
        <v>17</v>
      </c>
      <c r="G13" s="64"/>
      <c r="H13" s="64"/>
      <c r="I13" s="9">
        <f>+Seccion_5!$H$4</f>
        <v>2</v>
      </c>
    </row>
    <row r="14" spans="2:9" ht="32.85" customHeight="1" x14ac:dyDescent="0.25">
      <c r="B14" s="11" t="s">
        <v>18</v>
      </c>
      <c r="C14" s="8">
        <v>0.5</v>
      </c>
      <c r="D14" s="63" t="s">
        <v>19</v>
      </c>
      <c r="E14" s="63"/>
      <c r="F14" s="64" t="s">
        <v>20</v>
      </c>
      <c r="G14" s="64"/>
      <c r="H14" s="64"/>
      <c r="I14" s="9">
        <f>+Seccion_5!$H$5</f>
        <v>12</v>
      </c>
    </row>
    <row r="15" spans="2:9" ht="32.85" customHeight="1" x14ac:dyDescent="0.25">
      <c r="B15" s="10" t="s">
        <v>21</v>
      </c>
      <c r="C15" s="8">
        <v>0.9</v>
      </c>
      <c r="D15" s="63" t="s">
        <v>22</v>
      </c>
      <c r="E15" s="63"/>
      <c r="F15" s="64" t="s">
        <v>23</v>
      </c>
      <c r="G15" s="64"/>
      <c r="H15" s="64"/>
      <c r="I15" s="9">
        <f>+Seccion_5!$H$6</f>
        <v>19</v>
      </c>
    </row>
    <row r="16" spans="2:9" ht="43.35" customHeight="1" x14ac:dyDescent="0.25">
      <c r="B16" s="10" t="s">
        <v>24</v>
      </c>
      <c r="C16" s="8">
        <v>0.95</v>
      </c>
      <c r="D16" s="63" t="s">
        <v>25</v>
      </c>
      <c r="E16" s="63"/>
      <c r="F16" s="64" t="s">
        <v>26</v>
      </c>
      <c r="G16" s="64"/>
      <c r="H16" s="64"/>
      <c r="I16" s="9">
        <f>+Seccion_5!$H$7</f>
        <v>41</v>
      </c>
    </row>
    <row r="17" spans="2:9" ht="43.35" customHeight="1" x14ac:dyDescent="0.25">
      <c r="B17" s="10" t="s">
        <v>27</v>
      </c>
      <c r="C17" s="8">
        <v>1</v>
      </c>
      <c r="D17" s="63" t="s">
        <v>28</v>
      </c>
      <c r="E17" s="63"/>
      <c r="F17" s="64" t="s">
        <v>29</v>
      </c>
      <c r="G17" s="64"/>
      <c r="H17" s="64"/>
      <c r="I17" s="9">
        <f>+Seccion_5!$H$8</f>
        <v>25</v>
      </c>
    </row>
    <row r="18" spans="2:9" x14ac:dyDescent="0.25">
      <c r="B18" s="12" t="s">
        <v>30</v>
      </c>
      <c r="C18" s="8" t="s">
        <v>31</v>
      </c>
      <c r="D18" s="63" t="s">
        <v>32</v>
      </c>
      <c r="E18" s="63"/>
      <c r="F18" s="64"/>
      <c r="G18" s="64"/>
      <c r="H18" s="64"/>
      <c r="I18" s="9">
        <f>+Seccion_5!$H$3</f>
        <v>0</v>
      </c>
    </row>
  </sheetData>
  <sheetProtection selectLockedCells="1" selectUnlockedCells="1"/>
  <mergeCells count="18">
    <mergeCell ref="B3:D3"/>
    <mergeCell ref="B4:D4"/>
    <mergeCell ref="D11:E11"/>
    <mergeCell ref="F11:H11"/>
    <mergeCell ref="D12:E12"/>
    <mergeCell ref="F12:H12"/>
    <mergeCell ref="D13:E13"/>
    <mergeCell ref="F13:H13"/>
    <mergeCell ref="D17:E17"/>
    <mergeCell ref="F17:H17"/>
    <mergeCell ref="D18:E18"/>
    <mergeCell ref="F18:H18"/>
    <mergeCell ref="D14:E14"/>
    <mergeCell ref="F14:H14"/>
    <mergeCell ref="D15:E15"/>
    <mergeCell ref="F15:H15"/>
    <mergeCell ref="D16:E16"/>
    <mergeCell ref="F16:H16"/>
  </mergeCells>
  <conditionalFormatting sqref="B12:B17">
    <cfRule type="cellIs" dxfId="63" priority="6" stopIfTrue="1" operator="equal">
      <formula>$B$12</formula>
    </cfRule>
    <cfRule type="cellIs" dxfId="62" priority="7" stopIfTrue="1" operator="equal">
      <formula>$B$13</formula>
    </cfRule>
    <cfRule type="cellIs" dxfId="61" priority="8" stopIfTrue="1" operator="equal">
      <formula>$B$14</formula>
    </cfRule>
    <cfRule type="cellIs" dxfId="60" priority="9" stopIfTrue="1" operator="equal">
      <formula>$B$15</formula>
    </cfRule>
    <cfRule type="cellIs" dxfId="59" priority="10" stopIfTrue="1" operator="equal">
      <formula>$B$16</formula>
    </cfRule>
  </conditionalFormatting>
  <conditionalFormatting sqref="B18">
    <cfRule type="cellIs" dxfId="58" priority="1" stopIfTrue="1" operator="equal">
      <formula>$B$19</formula>
    </cfRule>
    <cfRule type="cellIs" dxfId="57" priority="2" stopIfTrue="1" operator="equal">
      <formula>$B$20</formula>
    </cfRule>
    <cfRule type="cellIs" dxfId="56" priority="3" stopIfTrue="1" operator="equal">
      <formula>$B$21</formula>
    </cfRule>
    <cfRule type="cellIs" dxfId="55" priority="4" stopIfTrue="1" operator="equal">
      <formula>$B$22</formula>
    </cfRule>
    <cfRule type="cellIs" dxfId="54" priority="5" stopIfTrue="1" operator="equal">
      <formula>$B$23</formula>
    </cfRule>
  </conditionalFormatting>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&amp;CPágina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51E4-B87D-446C-B8E4-67FF89B4C295}">
  <dimension ref="B1:E153"/>
  <sheetViews>
    <sheetView workbookViewId="0">
      <selection activeCell="C5" sqref="C5"/>
    </sheetView>
  </sheetViews>
  <sheetFormatPr baseColWidth="10" defaultColWidth="9.109375" defaultRowHeight="15" customHeight="1" x14ac:dyDescent="0.25"/>
  <cols>
    <col min="1" max="1" width="1.44140625" customWidth="1"/>
    <col min="2" max="2" width="12.44140625" style="13" customWidth="1"/>
    <col min="3" max="3" width="89.109375" style="14" customWidth="1"/>
    <col min="4" max="4" width="30.88671875" style="14" customWidth="1"/>
  </cols>
  <sheetData>
    <row r="1" spans="2:5" s="15" customFormat="1" ht="32.25" customHeight="1" x14ac:dyDescent="0.5">
      <c r="B1" s="68" t="s">
        <v>33</v>
      </c>
      <c r="C1" s="68"/>
      <c r="D1" s="68"/>
      <c r="E1" s="68"/>
    </row>
    <row r="2" spans="2:5" s="16" customFormat="1" ht="48" customHeight="1" x14ac:dyDescent="0.4">
      <c r="B2" s="17" t="s">
        <v>34</v>
      </c>
      <c r="C2" s="18" t="s">
        <v>35</v>
      </c>
      <c r="D2" s="19" t="s">
        <v>36</v>
      </c>
    </row>
    <row r="3" spans="2:5" s="5" customFormat="1" ht="49.5" customHeight="1" x14ac:dyDescent="0.4">
      <c r="B3" s="20">
        <v>4</v>
      </c>
      <c r="C3" s="21" t="s">
        <v>37</v>
      </c>
      <c r="D3" s="22"/>
    </row>
    <row r="4" spans="2:5" s="23" customFormat="1" ht="40.5" customHeight="1" x14ac:dyDescent="0.3">
      <c r="B4" s="24" t="s">
        <v>38</v>
      </c>
      <c r="C4" s="25" t="s">
        <v>39</v>
      </c>
      <c r="D4" s="26"/>
    </row>
    <row r="5" spans="2:5" ht="26.4" x14ac:dyDescent="0.25">
      <c r="B5" s="27" t="s">
        <v>38</v>
      </c>
      <c r="C5" s="28" t="s">
        <v>40</v>
      </c>
      <c r="D5" s="29" t="s">
        <v>41</v>
      </c>
      <c r="E5">
        <f>IF(D5="Totalmente Implementado",1,IF(D5="Parcialmente implementado",0.5,0))</f>
        <v>0</v>
      </c>
    </row>
    <row r="6" spans="2:5" s="23" customFormat="1" ht="40.5" customHeight="1" x14ac:dyDescent="0.3">
      <c r="B6" s="24" t="s">
        <v>42</v>
      </c>
      <c r="C6" s="25" t="s">
        <v>43</v>
      </c>
      <c r="D6" s="26"/>
    </row>
    <row r="7" spans="2:5" s="30" customFormat="1" ht="21.75" customHeight="1" x14ac:dyDescent="0.3">
      <c r="B7" s="31" t="s">
        <v>44</v>
      </c>
      <c r="C7" s="32" t="s">
        <v>45</v>
      </c>
      <c r="D7" s="33"/>
    </row>
    <row r="8" spans="2:5" ht="15" customHeight="1" x14ac:dyDescent="0.25">
      <c r="B8" s="27" t="s">
        <v>46</v>
      </c>
      <c r="C8" s="28" t="s">
        <v>47</v>
      </c>
      <c r="D8" s="29" t="s">
        <v>48</v>
      </c>
      <c r="E8">
        <f t="shared" ref="E8:E17" si="0">IF(D8="Totalmente Implementado",1,IF(D8="Parcialmente implementado",0.5,0))</f>
        <v>0.5</v>
      </c>
    </row>
    <row r="9" spans="2:5" ht="15" customHeight="1" x14ac:dyDescent="0.25">
      <c r="B9" s="27" t="s">
        <v>49</v>
      </c>
      <c r="C9" s="28" t="s">
        <v>50</v>
      </c>
      <c r="D9" s="29" t="s">
        <v>48</v>
      </c>
      <c r="E9">
        <f t="shared" si="0"/>
        <v>0.5</v>
      </c>
    </row>
    <row r="10" spans="2:5" ht="15" customHeight="1" x14ac:dyDescent="0.25">
      <c r="B10" s="27" t="s">
        <v>51</v>
      </c>
      <c r="C10" s="28" t="s">
        <v>52</v>
      </c>
      <c r="D10" s="29" t="s">
        <v>41</v>
      </c>
      <c r="E10">
        <f t="shared" si="0"/>
        <v>0</v>
      </c>
    </row>
    <row r="11" spans="2:5" ht="15" customHeight="1" x14ac:dyDescent="0.25">
      <c r="B11" s="27" t="s">
        <v>53</v>
      </c>
      <c r="C11" s="28" t="s">
        <v>54</v>
      </c>
      <c r="D11" s="29" t="s">
        <v>48</v>
      </c>
      <c r="E11">
        <f t="shared" si="0"/>
        <v>0.5</v>
      </c>
    </row>
    <row r="12" spans="2:5" ht="15" customHeight="1" x14ac:dyDescent="0.25">
      <c r="B12" s="27" t="s">
        <v>55</v>
      </c>
      <c r="C12" s="28" t="s">
        <v>56</v>
      </c>
      <c r="D12" s="29" t="s">
        <v>48</v>
      </c>
      <c r="E12">
        <f t="shared" si="0"/>
        <v>0.5</v>
      </c>
    </row>
    <row r="13" spans="2:5" ht="15" customHeight="1" x14ac:dyDescent="0.25">
      <c r="B13" s="27" t="s">
        <v>57</v>
      </c>
      <c r="C13" s="28" t="s">
        <v>58</v>
      </c>
      <c r="D13" s="29" t="s">
        <v>41</v>
      </c>
      <c r="E13">
        <f t="shared" si="0"/>
        <v>0</v>
      </c>
    </row>
    <row r="14" spans="2:5" ht="15" customHeight="1" x14ac:dyDescent="0.25">
      <c r="B14" s="27" t="s">
        <v>59</v>
      </c>
      <c r="C14" s="28" t="s">
        <v>60</v>
      </c>
      <c r="D14" s="29" t="s">
        <v>41</v>
      </c>
      <c r="E14">
        <f t="shared" si="0"/>
        <v>0</v>
      </c>
    </row>
    <row r="15" spans="2:5" ht="15" customHeight="1" x14ac:dyDescent="0.25">
      <c r="B15" s="27" t="s">
        <v>61</v>
      </c>
      <c r="C15" s="28" t="s">
        <v>62</v>
      </c>
      <c r="D15" s="29" t="s">
        <v>41</v>
      </c>
      <c r="E15">
        <f t="shared" si="0"/>
        <v>0</v>
      </c>
    </row>
    <row r="16" spans="2:5" ht="15" customHeight="1" x14ac:dyDescent="0.25">
      <c r="B16" s="27" t="s">
        <v>63</v>
      </c>
      <c r="C16" s="28" t="s">
        <v>64</v>
      </c>
      <c r="D16" s="29" t="s">
        <v>41</v>
      </c>
      <c r="E16">
        <f t="shared" si="0"/>
        <v>0</v>
      </c>
    </row>
    <row r="17" spans="2:5" ht="15" customHeight="1" x14ac:dyDescent="0.25">
      <c r="B17" s="27" t="s">
        <v>65</v>
      </c>
      <c r="C17" s="28" t="s">
        <v>66</v>
      </c>
      <c r="D17" s="29" t="s">
        <v>48</v>
      </c>
      <c r="E17">
        <f t="shared" si="0"/>
        <v>0.5</v>
      </c>
    </row>
    <row r="18" spans="2:5" s="30" customFormat="1" ht="21.75" customHeight="1" x14ac:dyDescent="0.3">
      <c r="B18" s="31" t="s">
        <v>67</v>
      </c>
      <c r="C18" s="32" t="s">
        <v>68</v>
      </c>
      <c r="D18" s="33"/>
    </row>
    <row r="19" spans="2:5" ht="15" customHeight="1" x14ac:dyDescent="0.25">
      <c r="B19" s="27" t="s">
        <v>69</v>
      </c>
      <c r="C19" s="28" t="s">
        <v>70</v>
      </c>
      <c r="D19" s="29" t="s">
        <v>41</v>
      </c>
      <c r="E19">
        <f t="shared" ref="E19:E26" si="1">IF(D19="Totalmente Implementado",1,IF(D19="Parcialmente implementado",0.5,0))</f>
        <v>0</v>
      </c>
    </row>
    <row r="20" spans="2:5" ht="16.5" customHeight="1" x14ac:dyDescent="0.25">
      <c r="B20" s="27" t="s">
        <v>71</v>
      </c>
      <c r="C20" s="28" t="s">
        <v>72</v>
      </c>
      <c r="D20" s="29" t="s">
        <v>41</v>
      </c>
      <c r="E20">
        <f t="shared" si="1"/>
        <v>0</v>
      </c>
    </row>
    <row r="21" spans="2:5" ht="15" customHeight="1" x14ac:dyDescent="0.25">
      <c r="B21" s="27" t="s">
        <v>73</v>
      </c>
      <c r="C21" s="28" t="s">
        <v>74</v>
      </c>
      <c r="D21" s="29" t="s">
        <v>41</v>
      </c>
      <c r="E21">
        <f t="shared" si="1"/>
        <v>0</v>
      </c>
    </row>
    <row r="22" spans="2:5" ht="39.6" x14ac:dyDescent="0.25">
      <c r="B22" s="27" t="s">
        <v>75</v>
      </c>
      <c r="C22" s="28" t="s">
        <v>76</v>
      </c>
      <c r="D22" s="29" t="s">
        <v>41</v>
      </c>
      <c r="E22">
        <f t="shared" si="1"/>
        <v>0</v>
      </c>
    </row>
    <row r="23" spans="2:5" ht="15" customHeight="1" x14ac:dyDescent="0.25">
      <c r="B23" s="27" t="s">
        <v>77</v>
      </c>
      <c r="C23" s="28" t="s">
        <v>78</v>
      </c>
      <c r="D23" s="29" t="s">
        <v>41</v>
      </c>
      <c r="E23">
        <f t="shared" si="1"/>
        <v>0</v>
      </c>
    </row>
    <row r="24" spans="2:5" ht="15" customHeight="1" x14ac:dyDescent="0.25">
      <c r="B24" s="27" t="s">
        <v>79</v>
      </c>
      <c r="C24" s="28" t="s">
        <v>80</v>
      </c>
      <c r="D24" s="29" t="s">
        <v>41</v>
      </c>
      <c r="E24">
        <f t="shared" si="1"/>
        <v>0</v>
      </c>
    </row>
    <row r="25" spans="2:5" x14ac:dyDescent="0.25">
      <c r="B25" s="27" t="s">
        <v>81</v>
      </c>
      <c r="C25" s="28" t="s">
        <v>82</v>
      </c>
      <c r="D25" s="29" t="s">
        <v>41</v>
      </c>
      <c r="E25">
        <f t="shared" si="1"/>
        <v>0</v>
      </c>
    </row>
    <row r="26" spans="2:5" ht="28.8" x14ac:dyDescent="0.25">
      <c r="B26" s="27" t="s">
        <v>83</v>
      </c>
      <c r="C26" s="28" t="s">
        <v>84</v>
      </c>
      <c r="D26" s="29" t="s">
        <v>41</v>
      </c>
      <c r="E26">
        <f t="shared" si="1"/>
        <v>0</v>
      </c>
    </row>
    <row r="27" spans="2:5" s="30" customFormat="1" ht="21.75" customHeight="1" x14ac:dyDescent="0.3">
      <c r="B27" s="31" t="s">
        <v>85</v>
      </c>
      <c r="C27" s="32" t="s">
        <v>86</v>
      </c>
      <c r="D27" s="33"/>
    </row>
    <row r="28" spans="2:5" ht="15" customHeight="1" x14ac:dyDescent="0.25">
      <c r="B28" s="27" t="s">
        <v>87</v>
      </c>
      <c r="C28" s="28" t="s">
        <v>88</v>
      </c>
      <c r="D28" s="29" t="s">
        <v>41</v>
      </c>
      <c r="E28">
        <f t="shared" ref="E28:E35" si="2">IF(D28="Totalmente Implementado",1,IF(D28="Parcialmente implementado",0.5,0))</f>
        <v>0</v>
      </c>
    </row>
    <row r="29" spans="2:5" ht="15" customHeight="1" x14ac:dyDescent="0.25">
      <c r="B29" s="27" t="s">
        <v>89</v>
      </c>
      <c r="C29" s="28" t="s">
        <v>90</v>
      </c>
      <c r="D29" s="29" t="s">
        <v>41</v>
      </c>
      <c r="E29">
        <f t="shared" si="2"/>
        <v>0</v>
      </c>
    </row>
    <row r="30" spans="2:5" ht="15" customHeight="1" x14ac:dyDescent="0.25">
      <c r="B30" s="27" t="s">
        <v>91</v>
      </c>
      <c r="C30" s="28" t="s">
        <v>92</v>
      </c>
      <c r="D30" s="29" t="s">
        <v>41</v>
      </c>
      <c r="E30">
        <f t="shared" si="2"/>
        <v>0</v>
      </c>
    </row>
    <row r="31" spans="2:5" ht="26.4" x14ac:dyDescent="0.25">
      <c r="B31" s="27" t="s">
        <v>93</v>
      </c>
      <c r="C31" s="28" t="s">
        <v>94</v>
      </c>
      <c r="D31" s="29" t="s">
        <v>41</v>
      </c>
      <c r="E31">
        <f t="shared" si="2"/>
        <v>0</v>
      </c>
    </row>
    <row r="32" spans="2:5" ht="15" customHeight="1" x14ac:dyDescent="0.25">
      <c r="B32" s="27" t="s">
        <v>95</v>
      </c>
      <c r="C32" s="28" t="s">
        <v>96</v>
      </c>
      <c r="D32" s="29" t="s">
        <v>41</v>
      </c>
      <c r="E32">
        <f t="shared" si="2"/>
        <v>0</v>
      </c>
    </row>
    <row r="33" spans="2:5" ht="15" customHeight="1" x14ac:dyDescent="0.25">
      <c r="B33" s="27" t="s">
        <v>97</v>
      </c>
      <c r="C33" s="28" t="s">
        <v>98</v>
      </c>
      <c r="D33" s="29" t="s">
        <v>41</v>
      </c>
      <c r="E33">
        <f t="shared" si="2"/>
        <v>0</v>
      </c>
    </row>
    <row r="34" spans="2:5" ht="26.4" x14ac:dyDescent="0.25">
      <c r="B34" s="27" t="s">
        <v>99</v>
      </c>
      <c r="C34" s="28" t="s">
        <v>100</v>
      </c>
      <c r="D34" s="29" t="s">
        <v>41</v>
      </c>
      <c r="E34">
        <f t="shared" si="2"/>
        <v>0</v>
      </c>
    </row>
    <row r="35" spans="2:5" ht="26.4" x14ac:dyDescent="0.25">
      <c r="B35" s="27" t="s">
        <v>101</v>
      </c>
      <c r="C35" s="28" t="s">
        <v>102</v>
      </c>
      <c r="D35" s="29" t="s">
        <v>41</v>
      </c>
      <c r="E35">
        <f t="shared" si="2"/>
        <v>0</v>
      </c>
    </row>
    <row r="36" spans="2:5" s="30" customFormat="1" ht="21.75" customHeight="1" x14ac:dyDescent="0.3">
      <c r="B36" s="31" t="s">
        <v>103</v>
      </c>
      <c r="C36" s="32" t="s">
        <v>104</v>
      </c>
      <c r="D36" s="33"/>
    </row>
    <row r="37" spans="2:5" ht="15" customHeight="1" x14ac:dyDescent="0.25">
      <c r="B37" s="27" t="s">
        <v>105</v>
      </c>
      <c r="C37" s="28" t="s">
        <v>106</v>
      </c>
      <c r="D37" s="29" t="s">
        <v>41</v>
      </c>
      <c r="E37">
        <f>IF(D37="Totalmente Implementado",1,IF(D37="Parcialmente implementado",0.5,0))</f>
        <v>0</v>
      </c>
    </row>
    <row r="38" spans="2:5" ht="15" customHeight="1" x14ac:dyDescent="0.25">
      <c r="B38" s="27" t="s">
        <v>107</v>
      </c>
      <c r="C38" s="28" t="s">
        <v>108</v>
      </c>
      <c r="D38" s="29" t="s">
        <v>41</v>
      </c>
      <c r="E38">
        <f>IF(D38="Totalmente Implementado",1,IF(D38="Parcialmente implementado",0.5,0))</f>
        <v>0</v>
      </c>
    </row>
    <row r="39" spans="2:5" ht="15" customHeight="1" x14ac:dyDescent="0.25">
      <c r="B39" s="27" t="s">
        <v>109</v>
      </c>
      <c r="C39" s="28" t="s">
        <v>110</v>
      </c>
      <c r="D39" s="29" t="s">
        <v>41</v>
      </c>
      <c r="E39">
        <f>IF(D39="Totalmente Implementado",1,IF(D39="Parcialmente implementado",0.5,0))</f>
        <v>0</v>
      </c>
    </row>
    <row r="40" spans="2:5" ht="15" customHeight="1" x14ac:dyDescent="0.25">
      <c r="B40" s="27" t="s">
        <v>111</v>
      </c>
      <c r="C40" s="28" t="s">
        <v>112</v>
      </c>
      <c r="D40" s="29" t="s">
        <v>41</v>
      </c>
      <c r="E40">
        <f>IF(D40="Totalmente Implementado",1,IF(D40="Parcialmente implementado",0.5,0))</f>
        <v>0</v>
      </c>
    </row>
    <row r="41" spans="2:5" s="23" customFormat="1" ht="40.5" customHeight="1" x14ac:dyDescent="0.3">
      <c r="B41" s="24" t="s">
        <v>113</v>
      </c>
      <c r="C41" s="25" t="s">
        <v>114</v>
      </c>
      <c r="D41" s="26"/>
    </row>
    <row r="42" spans="2:5" s="30" customFormat="1" ht="21.75" customHeight="1" x14ac:dyDescent="0.3">
      <c r="B42" s="31" t="s">
        <v>115</v>
      </c>
      <c r="C42" s="32" t="s">
        <v>116</v>
      </c>
      <c r="D42" s="33"/>
    </row>
    <row r="43" spans="2:5" ht="15" customHeight="1" x14ac:dyDescent="0.25">
      <c r="B43" s="27" t="s">
        <v>117</v>
      </c>
      <c r="C43" s="28" t="s">
        <v>118</v>
      </c>
      <c r="D43" s="29" t="s">
        <v>48</v>
      </c>
      <c r="E43">
        <f t="shared" ref="E43:E51" si="3">IF(D43="Totalmente Implementado",1,IF(D43="Parcialmente implementado",0.5,0))</f>
        <v>0.5</v>
      </c>
    </row>
    <row r="44" spans="2:5" ht="15" customHeight="1" x14ac:dyDescent="0.25">
      <c r="B44" s="27" t="s">
        <v>119</v>
      </c>
      <c r="C44" s="28" t="s">
        <v>120</v>
      </c>
      <c r="D44" s="29" t="s">
        <v>41</v>
      </c>
      <c r="E44">
        <f t="shared" si="3"/>
        <v>0</v>
      </c>
    </row>
    <row r="45" spans="2:5" ht="15" customHeight="1" x14ac:dyDescent="0.25">
      <c r="B45" s="27" t="s">
        <v>121</v>
      </c>
      <c r="C45" s="28" t="s">
        <v>122</v>
      </c>
      <c r="D45" s="29" t="s">
        <v>41</v>
      </c>
      <c r="E45">
        <f t="shared" si="3"/>
        <v>0</v>
      </c>
    </row>
    <row r="46" spans="2:5" ht="15" customHeight="1" x14ac:dyDescent="0.25">
      <c r="B46" s="27" t="s">
        <v>123</v>
      </c>
      <c r="C46" s="28" t="s">
        <v>124</v>
      </c>
      <c r="D46" s="29" t="s">
        <v>41</v>
      </c>
      <c r="E46">
        <f t="shared" si="3"/>
        <v>0</v>
      </c>
    </row>
    <row r="47" spans="2:5" ht="15" customHeight="1" x14ac:dyDescent="0.25">
      <c r="B47" s="27" t="s">
        <v>125</v>
      </c>
      <c r="C47" s="28" t="s">
        <v>126</v>
      </c>
      <c r="D47" s="29" t="s">
        <v>41</v>
      </c>
      <c r="E47">
        <f t="shared" si="3"/>
        <v>0</v>
      </c>
    </row>
    <row r="48" spans="2:5" ht="15" customHeight="1" x14ac:dyDescent="0.25">
      <c r="B48" s="27" t="s">
        <v>127</v>
      </c>
      <c r="C48" s="28" t="s">
        <v>128</v>
      </c>
      <c r="D48" s="29" t="s">
        <v>41</v>
      </c>
      <c r="E48">
        <f t="shared" si="3"/>
        <v>0</v>
      </c>
    </row>
    <row r="49" spans="2:5" ht="39.6" x14ac:dyDescent="0.25">
      <c r="B49" s="27" t="s">
        <v>129</v>
      </c>
      <c r="C49" s="28" t="s">
        <v>130</v>
      </c>
      <c r="D49" s="29" t="s">
        <v>41</v>
      </c>
      <c r="E49">
        <f t="shared" si="3"/>
        <v>0</v>
      </c>
    </row>
    <row r="50" spans="2:5" ht="15" customHeight="1" x14ac:dyDescent="0.25">
      <c r="B50" s="27" t="s">
        <v>131</v>
      </c>
      <c r="C50" s="28" t="s">
        <v>132</v>
      </c>
      <c r="D50" s="29" t="s">
        <v>41</v>
      </c>
      <c r="E50">
        <f t="shared" si="3"/>
        <v>0</v>
      </c>
    </row>
    <row r="51" spans="2:5" ht="15" customHeight="1" x14ac:dyDescent="0.25">
      <c r="B51" s="27" t="s">
        <v>133</v>
      </c>
      <c r="C51" s="28" t="s">
        <v>134</v>
      </c>
      <c r="D51" s="29" t="s">
        <v>48</v>
      </c>
      <c r="E51">
        <f t="shared" si="3"/>
        <v>0.5</v>
      </c>
    </row>
    <row r="52" spans="2:5" s="30" customFormat="1" ht="21.75" customHeight="1" x14ac:dyDescent="0.3">
      <c r="B52" s="31" t="s">
        <v>135</v>
      </c>
      <c r="C52" s="32" t="s">
        <v>136</v>
      </c>
      <c r="D52" s="33"/>
    </row>
    <row r="53" spans="2:5" ht="26.4" x14ac:dyDescent="0.25">
      <c r="B53" s="27" t="s">
        <v>135</v>
      </c>
      <c r="C53" s="28" t="s">
        <v>137</v>
      </c>
      <c r="D53" s="29" t="s">
        <v>41</v>
      </c>
      <c r="E53">
        <f t="shared" ref="E53:E63" si="4">IF(D53="Totalmente Implementado",1,IF(D53="Parcialmente implementado",0.5,0))</f>
        <v>0</v>
      </c>
    </row>
    <row r="54" spans="2:5" ht="15" customHeight="1" x14ac:dyDescent="0.25">
      <c r="B54" s="27" t="s">
        <v>138</v>
      </c>
      <c r="C54" s="28" t="s">
        <v>139</v>
      </c>
      <c r="D54" s="29" t="s">
        <v>41</v>
      </c>
      <c r="E54">
        <f t="shared" si="4"/>
        <v>0</v>
      </c>
    </row>
    <row r="55" spans="2:5" ht="15" customHeight="1" x14ac:dyDescent="0.25">
      <c r="B55" s="27" t="s">
        <v>140</v>
      </c>
      <c r="C55" s="28" t="s">
        <v>141</v>
      </c>
      <c r="D55" s="29" t="s">
        <v>41</v>
      </c>
      <c r="E55">
        <f t="shared" si="4"/>
        <v>0</v>
      </c>
    </row>
    <row r="56" spans="2:5" ht="15" customHeight="1" x14ac:dyDescent="0.25">
      <c r="B56" s="27" t="s">
        <v>142</v>
      </c>
      <c r="C56" s="28" t="s">
        <v>143</v>
      </c>
      <c r="D56" s="29" t="s">
        <v>41</v>
      </c>
      <c r="E56">
        <f t="shared" si="4"/>
        <v>0</v>
      </c>
    </row>
    <row r="57" spans="2:5" ht="26.4" x14ac:dyDescent="0.25">
      <c r="B57" s="27" t="s">
        <v>144</v>
      </c>
      <c r="C57" s="28" t="s">
        <v>145</v>
      </c>
      <c r="D57" s="29" t="s">
        <v>41</v>
      </c>
      <c r="E57">
        <f t="shared" si="4"/>
        <v>0</v>
      </c>
    </row>
    <row r="58" spans="2:5" ht="15" customHeight="1" x14ac:dyDescent="0.25">
      <c r="B58" s="27" t="s">
        <v>146</v>
      </c>
      <c r="C58" s="28" t="s">
        <v>147</v>
      </c>
      <c r="D58" s="29" t="s">
        <v>41</v>
      </c>
      <c r="E58">
        <f t="shared" si="4"/>
        <v>0</v>
      </c>
    </row>
    <row r="59" spans="2:5" ht="39.6" x14ac:dyDescent="0.25">
      <c r="B59" s="27" t="s">
        <v>148</v>
      </c>
      <c r="C59" s="28" t="s">
        <v>149</v>
      </c>
      <c r="D59" s="29" t="s">
        <v>41</v>
      </c>
      <c r="E59">
        <f t="shared" si="4"/>
        <v>0</v>
      </c>
    </row>
    <row r="60" spans="2:5" ht="15" customHeight="1" x14ac:dyDescent="0.25">
      <c r="B60" s="27" t="s">
        <v>150</v>
      </c>
      <c r="C60" s="28" t="s">
        <v>151</v>
      </c>
      <c r="D60" s="29" t="s">
        <v>41</v>
      </c>
      <c r="E60">
        <f t="shared" si="4"/>
        <v>0</v>
      </c>
    </row>
    <row r="61" spans="2:5" ht="15" customHeight="1" x14ac:dyDescent="0.25">
      <c r="B61" s="27" t="s">
        <v>152</v>
      </c>
      <c r="C61" s="28" t="s">
        <v>153</v>
      </c>
      <c r="D61" s="29" t="s">
        <v>41</v>
      </c>
      <c r="E61">
        <f t="shared" si="4"/>
        <v>0</v>
      </c>
    </row>
    <row r="62" spans="2:5" ht="15" customHeight="1" x14ac:dyDescent="0.25">
      <c r="B62" s="27" t="s">
        <v>154</v>
      </c>
      <c r="C62" s="28" t="s">
        <v>155</v>
      </c>
      <c r="D62" s="29" t="s">
        <v>41</v>
      </c>
      <c r="E62">
        <f t="shared" si="4"/>
        <v>0</v>
      </c>
    </row>
    <row r="63" spans="2:5" ht="15" customHeight="1" x14ac:dyDescent="0.25">
      <c r="B63" s="27" t="s">
        <v>156</v>
      </c>
      <c r="C63" s="28" t="s">
        <v>157</v>
      </c>
      <c r="D63" s="29" t="s">
        <v>41</v>
      </c>
      <c r="E63">
        <f t="shared" si="4"/>
        <v>0</v>
      </c>
    </row>
    <row r="64" spans="2:5" s="30" customFormat="1" ht="21.75" customHeight="1" x14ac:dyDescent="0.3">
      <c r="B64" s="31" t="s">
        <v>158</v>
      </c>
      <c r="C64" s="32" t="s">
        <v>159</v>
      </c>
      <c r="D64" s="33"/>
    </row>
    <row r="65" spans="2:5" ht="26.4" x14ac:dyDescent="0.25">
      <c r="B65" s="27" t="s">
        <v>158</v>
      </c>
      <c r="C65" s="28" t="s">
        <v>160</v>
      </c>
      <c r="D65" s="29" t="s">
        <v>41</v>
      </c>
      <c r="E65">
        <f t="shared" ref="E65:E70" si="5">IF(D65="Totalmente Implementado",1,IF(D65="Parcialmente implementado",0.5,0))</f>
        <v>0</v>
      </c>
    </row>
    <row r="66" spans="2:5" ht="15" customHeight="1" x14ac:dyDescent="0.25">
      <c r="B66" s="27" t="s">
        <v>158</v>
      </c>
      <c r="C66" s="28" t="s">
        <v>161</v>
      </c>
      <c r="D66" s="29" t="s">
        <v>41</v>
      </c>
      <c r="E66">
        <f t="shared" si="5"/>
        <v>0</v>
      </c>
    </row>
    <row r="67" spans="2:5" x14ac:dyDescent="0.25">
      <c r="B67" s="27" t="s">
        <v>158</v>
      </c>
      <c r="C67" s="28" t="s">
        <v>162</v>
      </c>
      <c r="D67" s="29" t="s">
        <v>41</v>
      </c>
      <c r="E67">
        <f t="shared" si="5"/>
        <v>0</v>
      </c>
    </row>
    <row r="68" spans="2:5" ht="15" customHeight="1" x14ac:dyDescent="0.25">
      <c r="B68" s="27" t="s">
        <v>158</v>
      </c>
      <c r="C68" s="28" t="s">
        <v>163</v>
      </c>
      <c r="D68" s="29" t="s">
        <v>41</v>
      </c>
      <c r="E68">
        <f t="shared" si="5"/>
        <v>0</v>
      </c>
    </row>
    <row r="69" spans="2:5" ht="26.4" x14ac:dyDescent="0.25">
      <c r="B69" s="27" t="s">
        <v>158</v>
      </c>
      <c r="C69" s="28" t="s">
        <v>164</v>
      </c>
      <c r="D69" s="29" t="s">
        <v>41</v>
      </c>
      <c r="E69">
        <f t="shared" si="5"/>
        <v>0</v>
      </c>
    </row>
    <row r="70" spans="2:5" ht="26.4" x14ac:dyDescent="0.25">
      <c r="B70" s="27" t="s">
        <v>158</v>
      </c>
      <c r="C70" s="28" t="s">
        <v>165</v>
      </c>
      <c r="D70" s="29" t="s">
        <v>41</v>
      </c>
      <c r="E70">
        <f t="shared" si="5"/>
        <v>0</v>
      </c>
    </row>
    <row r="71" spans="2:5" s="5" customFormat="1" ht="49.5" customHeight="1" x14ac:dyDescent="0.4">
      <c r="B71" s="20">
        <v>5</v>
      </c>
      <c r="C71" s="21" t="s">
        <v>166</v>
      </c>
      <c r="D71" s="22"/>
    </row>
    <row r="72" spans="2:5" s="23" customFormat="1" ht="40.5" customHeight="1" x14ac:dyDescent="0.3">
      <c r="B72" s="24" t="s">
        <v>167</v>
      </c>
      <c r="C72" s="25" t="s">
        <v>168</v>
      </c>
      <c r="D72" s="26"/>
    </row>
    <row r="73" spans="2:5" ht="25.5" customHeight="1" x14ac:dyDescent="0.25">
      <c r="B73" s="27" t="s">
        <v>167</v>
      </c>
      <c r="C73" s="28" t="s">
        <v>169</v>
      </c>
      <c r="D73" s="29" t="s">
        <v>41</v>
      </c>
      <c r="E73">
        <f t="shared" ref="E73:E81" si="6">IF(D73="Totalmente Implementado",1,IF(D73="Parcialmente implementado",0.5,0))</f>
        <v>0</v>
      </c>
    </row>
    <row r="74" spans="2:5" ht="15" customHeight="1" x14ac:dyDescent="0.25">
      <c r="B74" s="27" t="s">
        <v>170</v>
      </c>
      <c r="C74" s="28" t="s">
        <v>171</v>
      </c>
      <c r="D74" s="29" t="s">
        <v>41</v>
      </c>
      <c r="E74">
        <f t="shared" si="6"/>
        <v>0</v>
      </c>
    </row>
    <row r="75" spans="2:5" ht="15" customHeight="1" x14ac:dyDescent="0.25">
      <c r="B75" s="27" t="s">
        <v>172</v>
      </c>
      <c r="C75" s="28" t="s">
        <v>173</v>
      </c>
      <c r="D75" s="29" t="s">
        <v>41</v>
      </c>
      <c r="E75">
        <f t="shared" si="6"/>
        <v>0</v>
      </c>
    </row>
    <row r="76" spans="2:5" ht="15" customHeight="1" x14ac:dyDescent="0.25">
      <c r="B76" s="27" t="s">
        <v>174</v>
      </c>
      <c r="C76" s="28" t="s">
        <v>175</v>
      </c>
      <c r="D76" s="29" t="s">
        <v>41</v>
      </c>
      <c r="E76">
        <f t="shared" si="6"/>
        <v>0</v>
      </c>
    </row>
    <row r="77" spans="2:5" ht="39.6" x14ac:dyDescent="0.25">
      <c r="B77" s="27" t="s">
        <v>176</v>
      </c>
      <c r="C77" s="28" t="s">
        <v>177</v>
      </c>
      <c r="D77" s="29" t="s">
        <v>41</v>
      </c>
      <c r="E77">
        <f t="shared" si="6"/>
        <v>0</v>
      </c>
    </row>
    <row r="78" spans="2:5" ht="26.4" x14ac:dyDescent="0.25">
      <c r="B78" s="27" t="s">
        <v>178</v>
      </c>
      <c r="C78" s="28" t="s">
        <v>179</v>
      </c>
      <c r="D78" s="29" t="s">
        <v>41</v>
      </c>
      <c r="E78">
        <f t="shared" si="6"/>
        <v>0</v>
      </c>
    </row>
    <row r="79" spans="2:5" ht="15" customHeight="1" x14ac:dyDescent="0.25">
      <c r="B79" s="27" t="s">
        <v>180</v>
      </c>
      <c r="C79" s="28" t="s">
        <v>181</v>
      </c>
      <c r="D79" s="29" t="s">
        <v>41</v>
      </c>
      <c r="E79">
        <f t="shared" si="6"/>
        <v>0</v>
      </c>
    </row>
    <row r="80" spans="2:5" ht="15" customHeight="1" x14ac:dyDescent="0.25">
      <c r="B80" s="27" t="s">
        <v>182</v>
      </c>
      <c r="C80" s="28" t="s">
        <v>183</v>
      </c>
      <c r="D80" s="29" t="s">
        <v>41</v>
      </c>
      <c r="E80">
        <f t="shared" si="6"/>
        <v>0</v>
      </c>
    </row>
    <row r="81" spans="2:5" ht="15" customHeight="1" x14ac:dyDescent="0.25">
      <c r="B81" s="27" t="s">
        <v>184</v>
      </c>
      <c r="C81" s="28" t="s">
        <v>185</v>
      </c>
      <c r="D81" s="29" t="s">
        <v>41</v>
      </c>
      <c r="E81">
        <f t="shared" si="6"/>
        <v>0</v>
      </c>
    </row>
    <row r="82" spans="2:5" s="23" customFormat="1" ht="40.5" customHeight="1" x14ac:dyDescent="0.3">
      <c r="B82" s="24" t="s">
        <v>186</v>
      </c>
      <c r="C82" s="25" t="s">
        <v>187</v>
      </c>
      <c r="D82" s="26"/>
    </row>
    <row r="83" spans="2:5" s="30" customFormat="1" ht="21.75" customHeight="1" x14ac:dyDescent="0.3">
      <c r="B83" s="31" t="s">
        <v>188</v>
      </c>
      <c r="C83" s="32" t="s">
        <v>189</v>
      </c>
      <c r="D83" s="33"/>
    </row>
    <row r="84" spans="2:5" ht="15" customHeight="1" x14ac:dyDescent="0.25">
      <c r="B84" s="27" t="s">
        <v>188</v>
      </c>
      <c r="C84" s="28" t="s">
        <v>190</v>
      </c>
      <c r="D84" s="29" t="s">
        <v>41</v>
      </c>
      <c r="E84">
        <f t="shared" ref="E84:E90" si="7">IF(D84="Totalmente Implementado",1,IF(D84="Parcialmente implementado",0.5,0))</f>
        <v>0</v>
      </c>
    </row>
    <row r="85" spans="2:5" ht="15" customHeight="1" x14ac:dyDescent="0.25">
      <c r="B85" s="27" t="s">
        <v>191</v>
      </c>
      <c r="C85" s="28" t="s">
        <v>192</v>
      </c>
      <c r="D85" s="29" t="s">
        <v>48</v>
      </c>
      <c r="E85">
        <f t="shared" si="7"/>
        <v>0.5</v>
      </c>
    </row>
    <row r="86" spans="2:5" ht="26.4" x14ac:dyDescent="0.25">
      <c r="B86" s="27" t="s">
        <v>193</v>
      </c>
      <c r="C86" s="28" t="s">
        <v>194</v>
      </c>
      <c r="D86" s="29" t="s">
        <v>41</v>
      </c>
      <c r="E86">
        <f t="shared" si="7"/>
        <v>0</v>
      </c>
    </row>
    <row r="87" spans="2:5" ht="15" customHeight="1" x14ac:dyDescent="0.25">
      <c r="B87" s="27" t="s">
        <v>195</v>
      </c>
      <c r="C87" s="28" t="s">
        <v>196</v>
      </c>
      <c r="D87" s="29" t="s">
        <v>41</v>
      </c>
      <c r="E87">
        <f t="shared" si="7"/>
        <v>0</v>
      </c>
    </row>
    <row r="88" spans="2:5" ht="15" customHeight="1" x14ac:dyDescent="0.25">
      <c r="B88" s="27" t="s">
        <v>197</v>
      </c>
      <c r="C88" s="28" t="s">
        <v>198</v>
      </c>
      <c r="D88" s="29" t="s">
        <v>41</v>
      </c>
      <c r="E88">
        <f t="shared" si="7"/>
        <v>0</v>
      </c>
    </row>
    <row r="89" spans="2:5" ht="26.4" x14ac:dyDescent="0.25">
      <c r="B89" s="27" t="s">
        <v>199</v>
      </c>
      <c r="C89" s="28" t="s">
        <v>200</v>
      </c>
      <c r="D89" s="29" t="s">
        <v>41</v>
      </c>
      <c r="E89">
        <f t="shared" si="7"/>
        <v>0</v>
      </c>
    </row>
    <row r="90" spans="2:5" ht="15" customHeight="1" x14ac:dyDescent="0.25">
      <c r="B90" s="27" t="s">
        <v>201</v>
      </c>
      <c r="C90" s="28" t="s">
        <v>202</v>
      </c>
      <c r="D90" s="29" t="s">
        <v>41</v>
      </c>
      <c r="E90">
        <f t="shared" si="7"/>
        <v>0</v>
      </c>
    </row>
    <row r="91" spans="2:5" s="30" customFormat="1" ht="21.75" customHeight="1" x14ac:dyDescent="0.3">
      <c r="B91" s="31" t="s">
        <v>203</v>
      </c>
      <c r="C91" s="32" t="s">
        <v>204</v>
      </c>
      <c r="D91" s="33"/>
    </row>
    <row r="92" spans="2:5" ht="26.4" x14ac:dyDescent="0.25">
      <c r="B92" s="27" t="s">
        <v>203</v>
      </c>
      <c r="C92" s="28" t="s">
        <v>205</v>
      </c>
      <c r="D92" s="29" t="s">
        <v>41</v>
      </c>
      <c r="E92">
        <f t="shared" ref="E92:E97" si="8">IF(D92="Totalmente Implementado",1,IF(D92="Parcialmente implementado",0.5,0))</f>
        <v>0</v>
      </c>
    </row>
    <row r="93" spans="2:5" ht="15" customHeight="1" x14ac:dyDescent="0.25">
      <c r="B93" s="27" t="s">
        <v>206</v>
      </c>
      <c r="C93" s="28" t="s">
        <v>207</v>
      </c>
      <c r="D93" s="29" t="s">
        <v>41</v>
      </c>
      <c r="E93">
        <f t="shared" si="8"/>
        <v>0</v>
      </c>
    </row>
    <row r="94" spans="2:5" ht="26.4" x14ac:dyDescent="0.25">
      <c r="B94" s="27" t="s">
        <v>208</v>
      </c>
      <c r="C94" s="28" t="s">
        <v>209</v>
      </c>
      <c r="D94" s="29" t="s">
        <v>41</v>
      </c>
      <c r="E94">
        <f t="shared" si="8"/>
        <v>0</v>
      </c>
    </row>
    <row r="95" spans="2:5" ht="15" customHeight="1" x14ac:dyDescent="0.25">
      <c r="B95" s="27" t="s">
        <v>210</v>
      </c>
      <c r="C95" s="28" t="s">
        <v>211</v>
      </c>
      <c r="D95" s="29" t="s">
        <v>41</v>
      </c>
      <c r="E95">
        <f t="shared" si="8"/>
        <v>0</v>
      </c>
    </row>
    <row r="96" spans="2:5" ht="26.4" x14ac:dyDescent="0.25">
      <c r="B96" s="27" t="s">
        <v>212</v>
      </c>
      <c r="C96" s="28" t="s">
        <v>213</v>
      </c>
      <c r="D96" s="29" t="s">
        <v>214</v>
      </c>
      <c r="E96">
        <f t="shared" si="8"/>
        <v>1</v>
      </c>
    </row>
    <row r="97" spans="2:5" ht="39.6" x14ac:dyDescent="0.25">
      <c r="B97" s="27" t="s">
        <v>203</v>
      </c>
      <c r="C97" s="28" t="s">
        <v>215</v>
      </c>
      <c r="D97" s="29" t="s">
        <v>41</v>
      </c>
      <c r="E97">
        <f t="shared" si="8"/>
        <v>0</v>
      </c>
    </row>
    <row r="98" spans="2:5" s="5" customFormat="1" ht="49.5" customHeight="1" x14ac:dyDescent="0.4">
      <c r="B98" s="20">
        <v>6</v>
      </c>
      <c r="C98" s="21" t="s">
        <v>216</v>
      </c>
      <c r="D98" s="22"/>
    </row>
    <row r="99" spans="2:5" ht="25.5" customHeight="1" x14ac:dyDescent="0.25">
      <c r="B99" s="27">
        <v>6</v>
      </c>
      <c r="C99" s="28" t="s">
        <v>217</v>
      </c>
      <c r="D99" s="29" t="s">
        <v>41</v>
      </c>
      <c r="E99">
        <f t="shared" ref="E99:E105" si="9">IF(D99="Totalmente Implementado",1,IF(D99="Parcialmente implementado",0.5,0))</f>
        <v>0</v>
      </c>
    </row>
    <row r="100" spans="2:5" ht="15" customHeight="1" x14ac:dyDescent="0.25">
      <c r="B100" s="27" t="s">
        <v>218</v>
      </c>
      <c r="C100" s="28" t="s">
        <v>219</v>
      </c>
      <c r="D100" s="29" t="s">
        <v>41</v>
      </c>
      <c r="E100">
        <f t="shared" si="9"/>
        <v>0</v>
      </c>
    </row>
    <row r="101" spans="2:5" ht="15" customHeight="1" x14ac:dyDescent="0.25">
      <c r="B101" s="27" t="s">
        <v>220</v>
      </c>
      <c r="C101" s="28" t="s">
        <v>221</v>
      </c>
      <c r="D101" s="29" t="s">
        <v>41</v>
      </c>
      <c r="E101">
        <f t="shared" si="9"/>
        <v>0</v>
      </c>
    </row>
    <row r="102" spans="2:5" ht="15" customHeight="1" x14ac:dyDescent="0.25">
      <c r="B102" s="27" t="s">
        <v>222</v>
      </c>
      <c r="C102" s="28" t="s">
        <v>223</v>
      </c>
      <c r="D102" s="29" t="s">
        <v>41</v>
      </c>
      <c r="E102">
        <f t="shared" si="9"/>
        <v>0</v>
      </c>
    </row>
    <row r="103" spans="2:5" ht="15" customHeight="1" x14ac:dyDescent="0.25">
      <c r="B103" s="27" t="s">
        <v>224</v>
      </c>
      <c r="C103" s="28" t="s">
        <v>225</v>
      </c>
      <c r="D103" s="29" t="s">
        <v>41</v>
      </c>
      <c r="E103">
        <f t="shared" si="9"/>
        <v>0</v>
      </c>
    </row>
    <row r="104" spans="2:5" x14ac:dyDescent="0.25">
      <c r="B104" s="27">
        <v>6</v>
      </c>
      <c r="C104" s="28" t="s">
        <v>226</v>
      </c>
      <c r="D104" s="29" t="s">
        <v>41</v>
      </c>
      <c r="E104">
        <f t="shared" si="9"/>
        <v>0</v>
      </c>
    </row>
    <row r="105" spans="2:5" ht="52.8" x14ac:dyDescent="0.25">
      <c r="B105" s="27">
        <v>6</v>
      </c>
      <c r="C105" s="28" t="s">
        <v>227</v>
      </c>
      <c r="D105" s="29" t="s">
        <v>41</v>
      </c>
      <c r="E105">
        <f t="shared" si="9"/>
        <v>0</v>
      </c>
    </row>
    <row r="106" spans="2:5" s="5" customFormat="1" ht="49.5" customHeight="1" x14ac:dyDescent="0.4">
      <c r="B106" s="20">
        <v>7</v>
      </c>
      <c r="C106" s="21" t="s">
        <v>228</v>
      </c>
      <c r="D106" s="22"/>
    </row>
    <row r="107" spans="2:5" s="23" customFormat="1" ht="40.5" customHeight="1" x14ac:dyDescent="0.3">
      <c r="B107" s="24" t="s">
        <v>229</v>
      </c>
      <c r="C107" s="25" t="s">
        <v>230</v>
      </c>
      <c r="D107" s="26"/>
    </row>
    <row r="108" spans="2:5" ht="26.4" x14ac:dyDescent="0.25">
      <c r="B108" s="27" t="s">
        <v>229</v>
      </c>
      <c r="C108" s="28" t="s">
        <v>231</v>
      </c>
      <c r="D108" s="29" t="s">
        <v>41</v>
      </c>
      <c r="E108">
        <f>IF(D108="Totalmente Implementado",1,IF(D108="Parcialmente implementado",0.5,0))</f>
        <v>0</v>
      </c>
    </row>
    <row r="109" spans="2:5" s="23" customFormat="1" ht="40.5" customHeight="1" x14ac:dyDescent="0.3">
      <c r="B109" s="24" t="s">
        <v>232</v>
      </c>
      <c r="C109" s="25" t="s">
        <v>233</v>
      </c>
      <c r="D109" s="26"/>
    </row>
    <row r="110" spans="2:5" ht="15" customHeight="1" x14ac:dyDescent="0.25">
      <c r="B110" s="27" t="s">
        <v>234</v>
      </c>
      <c r="C110" s="28" t="s">
        <v>235</v>
      </c>
      <c r="D110" s="29" t="s">
        <v>41</v>
      </c>
      <c r="E110">
        <f t="shared" ref="E110:E119" si="10">IF(D110="Totalmente Implementado",1,IF(D110="Parcialmente implementado",0.5,0))</f>
        <v>0</v>
      </c>
    </row>
    <row r="111" spans="2:5" ht="15" customHeight="1" x14ac:dyDescent="0.25">
      <c r="B111" s="27" t="s">
        <v>232</v>
      </c>
      <c r="C111" s="28" t="s">
        <v>236</v>
      </c>
      <c r="D111" s="29" t="s">
        <v>41</v>
      </c>
      <c r="E111">
        <f t="shared" si="10"/>
        <v>0</v>
      </c>
    </row>
    <row r="112" spans="2:5" ht="15" customHeight="1" x14ac:dyDescent="0.25">
      <c r="B112" s="27" t="s">
        <v>237</v>
      </c>
      <c r="C112" s="28" t="s">
        <v>238</v>
      </c>
      <c r="D112" s="29" t="s">
        <v>41</v>
      </c>
      <c r="E112">
        <f t="shared" si="10"/>
        <v>0</v>
      </c>
    </row>
    <row r="113" spans="2:5" ht="26.4" x14ac:dyDescent="0.25">
      <c r="B113" s="27" t="s">
        <v>239</v>
      </c>
      <c r="C113" s="28" t="s">
        <v>240</v>
      </c>
      <c r="D113" s="29" t="s">
        <v>41</v>
      </c>
      <c r="E113">
        <f t="shared" si="10"/>
        <v>0</v>
      </c>
    </row>
    <row r="114" spans="2:5" ht="15" customHeight="1" x14ac:dyDescent="0.25">
      <c r="B114" s="27" t="s">
        <v>241</v>
      </c>
      <c r="C114" s="28" t="s">
        <v>242</v>
      </c>
      <c r="D114" s="29" t="s">
        <v>41</v>
      </c>
      <c r="E114">
        <f t="shared" si="10"/>
        <v>0</v>
      </c>
    </row>
    <row r="115" spans="2:5" ht="15" customHeight="1" x14ac:dyDescent="0.25">
      <c r="B115" s="27" t="s">
        <v>243</v>
      </c>
      <c r="C115" s="28" t="s">
        <v>244</v>
      </c>
      <c r="D115" s="29" t="s">
        <v>41</v>
      </c>
      <c r="E115">
        <f t="shared" si="10"/>
        <v>0</v>
      </c>
    </row>
    <row r="116" spans="2:5" ht="15" customHeight="1" x14ac:dyDescent="0.25">
      <c r="B116" s="27" t="s">
        <v>245</v>
      </c>
      <c r="C116" s="28" t="s">
        <v>246</v>
      </c>
      <c r="D116" s="29" t="s">
        <v>41</v>
      </c>
      <c r="E116">
        <f t="shared" si="10"/>
        <v>0</v>
      </c>
    </row>
    <row r="117" spans="2:5" ht="15" customHeight="1" x14ac:dyDescent="0.25">
      <c r="B117" s="27" t="s">
        <v>247</v>
      </c>
      <c r="C117" s="28" t="s">
        <v>248</v>
      </c>
      <c r="D117" s="29" t="s">
        <v>41</v>
      </c>
      <c r="E117">
        <f t="shared" si="10"/>
        <v>0</v>
      </c>
    </row>
    <row r="118" spans="2:5" ht="15" customHeight="1" x14ac:dyDescent="0.25">
      <c r="B118" s="27" t="s">
        <v>249</v>
      </c>
      <c r="C118" s="28" t="s">
        <v>250</v>
      </c>
      <c r="D118" s="29" t="s">
        <v>41</v>
      </c>
      <c r="E118">
        <f t="shared" si="10"/>
        <v>0</v>
      </c>
    </row>
    <row r="119" spans="2:5" ht="15" customHeight="1" x14ac:dyDescent="0.25">
      <c r="B119" s="27" t="s">
        <v>251</v>
      </c>
      <c r="C119" s="28" t="s">
        <v>252</v>
      </c>
      <c r="D119" s="29" t="s">
        <v>41</v>
      </c>
      <c r="E119">
        <f t="shared" si="10"/>
        <v>0</v>
      </c>
    </row>
    <row r="120" spans="2:5" s="23" customFormat="1" ht="40.5" customHeight="1" x14ac:dyDescent="0.3">
      <c r="B120" s="24">
        <v>7.3</v>
      </c>
      <c r="C120" s="25" t="s">
        <v>253</v>
      </c>
      <c r="D120" s="26"/>
    </row>
    <row r="121" spans="2:5" ht="26.4" x14ac:dyDescent="0.25">
      <c r="B121" s="27">
        <v>7.3</v>
      </c>
      <c r="C121" s="28" t="s">
        <v>254</v>
      </c>
      <c r="D121" s="29" t="s">
        <v>41</v>
      </c>
      <c r="E121">
        <f t="shared" ref="E121:E126" si="11">IF(D121="Totalmente Implementado",1,IF(D121="Parcialmente implementado",0.5,0))</f>
        <v>0</v>
      </c>
    </row>
    <row r="122" spans="2:5" ht="15" customHeight="1" x14ac:dyDescent="0.25">
      <c r="B122" s="27" t="s">
        <v>255</v>
      </c>
      <c r="C122" s="28" t="s">
        <v>256</v>
      </c>
      <c r="D122" s="29" t="s">
        <v>41</v>
      </c>
      <c r="E122">
        <f t="shared" si="11"/>
        <v>0</v>
      </c>
    </row>
    <row r="123" spans="2:5" ht="15" customHeight="1" x14ac:dyDescent="0.25">
      <c r="B123" s="27" t="s">
        <v>257</v>
      </c>
      <c r="C123" s="28" t="s">
        <v>258</v>
      </c>
      <c r="D123" s="29" t="s">
        <v>41</v>
      </c>
      <c r="E123">
        <f t="shared" si="11"/>
        <v>0</v>
      </c>
    </row>
    <row r="124" spans="2:5" ht="26.4" x14ac:dyDescent="0.25">
      <c r="B124" s="27" t="s">
        <v>259</v>
      </c>
      <c r="C124" s="28" t="s">
        <v>260</v>
      </c>
      <c r="D124" s="29" t="s">
        <v>41</v>
      </c>
      <c r="E124">
        <f t="shared" si="11"/>
        <v>0</v>
      </c>
    </row>
    <row r="125" spans="2:5" ht="15" customHeight="1" x14ac:dyDescent="0.25">
      <c r="B125" s="27" t="s">
        <v>261</v>
      </c>
      <c r="C125" s="28" t="s">
        <v>262</v>
      </c>
      <c r="D125" s="29" t="s">
        <v>41</v>
      </c>
      <c r="E125">
        <f t="shared" si="11"/>
        <v>0</v>
      </c>
    </row>
    <row r="126" spans="2:5" ht="15" customHeight="1" x14ac:dyDescent="0.25">
      <c r="B126" s="27" t="s">
        <v>263</v>
      </c>
      <c r="C126" s="28" t="s">
        <v>264</v>
      </c>
      <c r="D126" s="29" t="s">
        <v>41</v>
      </c>
      <c r="E126">
        <f t="shared" si="11"/>
        <v>0</v>
      </c>
    </row>
    <row r="127" spans="2:5" s="5" customFormat="1" ht="49.5" customHeight="1" x14ac:dyDescent="0.4">
      <c r="B127" s="20">
        <v>8</v>
      </c>
      <c r="C127" s="21" t="s">
        <v>265</v>
      </c>
      <c r="D127" s="22"/>
    </row>
    <row r="128" spans="2:5" s="23" customFormat="1" ht="40.5" customHeight="1" x14ac:dyDescent="0.3">
      <c r="B128" s="24" t="s">
        <v>266</v>
      </c>
      <c r="C128" s="25" t="s">
        <v>267</v>
      </c>
      <c r="D128" s="26"/>
    </row>
    <row r="129" spans="2:5" ht="52.8" x14ac:dyDescent="0.25">
      <c r="B129" s="27" t="s">
        <v>266</v>
      </c>
      <c r="C129" s="28" t="s">
        <v>268</v>
      </c>
      <c r="D129" s="29" t="s">
        <v>41</v>
      </c>
      <c r="E129">
        <f>IF(D129="Totalmente Implementado",1,IF(D129="Parcialmente implementado",0.5,0))</f>
        <v>0</v>
      </c>
    </row>
    <row r="130" spans="2:5" s="23" customFormat="1" ht="40.5" customHeight="1" x14ac:dyDescent="0.3">
      <c r="B130" s="24" t="s">
        <v>269</v>
      </c>
      <c r="C130" s="25" t="s">
        <v>270</v>
      </c>
      <c r="D130" s="26"/>
    </row>
    <row r="131" spans="2:5" ht="39.6" x14ac:dyDescent="0.25">
      <c r="B131" s="27" t="s">
        <v>269</v>
      </c>
      <c r="C131" s="28" t="s">
        <v>271</v>
      </c>
      <c r="D131" s="29" t="s">
        <v>41</v>
      </c>
      <c r="E131">
        <f t="shared" ref="E131:E137" si="12">IF(D131="Totalmente Implementado",1,IF(D131="Parcialmente implementado",0.5,0))</f>
        <v>0</v>
      </c>
    </row>
    <row r="132" spans="2:5" ht="15" customHeight="1" x14ac:dyDescent="0.25">
      <c r="B132" s="27" t="s">
        <v>269</v>
      </c>
      <c r="C132" s="28" t="s">
        <v>272</v>
      </c>
      <c r="D132" s="29" t="s">
        <v>41</v>
      </c>
      <c r="E132">
        <f t="shared" si="12"/>
        <v>0</v>
      </c>
    </row>
    <row r="133" spans="2:5" ht="15" customHeight="1" x14ac:dyDescent="0.25">
      <c r="B133" s="27" t="s">
        <v>273</v>
      </c>
      <c r="C133" s="28" t="s">
        <v>274</v>
      </c>
      <c r="D133" s="29" t="s">
        <v>41</v>
      </c>
      <c r="E133">
        <f t="shared" si="12"/>
        <v>0</v>
      </c>
    </row>
    <row r="134" spans="2:5" x14ac:dyDescent="0.25">
      <c r="B134" s="27" t="s">
        <v>275</v>
      </c>
      <c r="C134" s="28" t="s">
        <v>276</v>
      </c>
      <c r="D134" s="29" t="s">
        <v>41</v>
      </c>
      <c r="E134">
        <f t="shared" si="12"/>
        <v>0</v>
      </c>
    </row>
    <row r="135" spans="2:5" ht="15" customHeight="1" x14ac:dyDescent="0.25">
      <c r="B135" s="27" t="s">
        <v>277</v>
      </c>
      <c r="C135" s="28" t="s">
        <v>278</v>
      </c>
      <c r="D135" s="29" t="s">
        <v>41</v>
      </c>
      <c r="E135">
        <f t="shared" si="12"/>
        <v>0</v>
      </c>
    </row>
    <row r="136" spans="2:5" ht="15" customHeight="1" x14ac:dyDescent="0.25">
      <c r="B136" s="27" t="s">
        <v>279</v>
      </c>
      <c r="C136" s="28" t="s">
        <v>280</v>
      </c>
      <c r="D136" s="29" t="s">
        <v>41</v>
      </c>
      <c r="E136">
        <f t="shared" si="12"/>
        <v>0</v>
      </c>
    </row>
    <row r="137" spans="2:5" ht="15" customHeight="1" x14ac:dyDescent="0.25">
      <c r="B137" s="27" t="s">
        <v>281</v>
      </c>
      <c r="C137" s="28" t="s">
        <v>282</v>
      </c>
      <c r="D137" s="29" t="s">
        <v>41</v>
      </c>
      <c r="E137">
        <f t="shared" si="12"/>
        <v>0</v>
      </c>
    </row>
    <row r="138" spans="2:5" s="23" customFormat="1" ht="40.5" customHeight="1" x14ac:dyDescent="0.3">
      <c r="B138" s="24" t="s">
        <v>283</v>
      </c>
      <c r="C138" s="25" t="s">
        <v>284</v>
      </c>
      <c r="D138" s="26"/>
    </row>
    <row r="139" spans="2:5" ht="52.8" x14ac:dyDescent="0.25">
      <c r="B139" s="27" t="s">
        <v>283</v>
      </c>
      <c r="C139" s="28" t="s">
        <v>285</v>
      </c>
      <c r="D139" s="29" t="s">
        <v>41</v>
      </c>
      <c r="E139">
        <f t="shared" ref="E139:E145" si="13">IF(D139="Totalmente Implementado",1,IF(D139="Parcialmente implementado",0.5,0))</f>
        <v>0</v>
      </c>
    </row>
    <row r="140" spans="2:5" ht="15" customHeight="1" x14ac:dyDescent="0.25">
      <c r="B140" s="27" t="s">
        <v>283</v>
      </c>
      <c r="C140" s="28" t="s">
        <v>286</v>
      </c>
      <c r="D140" s="29" t="s">
        <v>41</v>
      </c>
      <c r="E140">
        <f t="shared" si="13"/>
        <v>0</v>
      </c>
    </row>
    <row r="141" spans="2:5" ht="15" customHeight="1" x14ac:dyDescent="0.25">
      <c r="B141" s="27" t="s">
        <v>287</v>
      </c>
      <c r="C141" s="28" t="s">
        <v>288</v>
      </c>
      <c r="D141" s="29" t="s">
        <v>41</v>
      </c>
      <c r="E141">
        <f t="shared" si="13"/>
        <v>0</v>
      </c>
    </row>
    <row r="142" spans="2:5" ht="15" customHeight="1" x14ac:dyDescent="0.25">
      <c r="B142" s="27" t="s">
        <v>289</v>
      </c>
      <c r="C142" s="28" t="s">
        <v>290</v>
      </c>
      <c r="D142" s="29" t="s">
        <v>41</v>
      </c>
      <c r="E142">
        <f t="shared" si="13"/>
        <v>0</v>
      </c>
    </row>
    <row r="143" spans="2:5" ht="15" customHeight="1" x14ac:dyDescent="0.25">
      <c r="B143" s="27" t="s">
        <v>291</v>
      </c>
      <c r="C143" s="28" t="s">
        <v>280</v>
      </c>
      <c r="D143" s="29" t="s">
        <v>41</v>
      </c>
      <c r="E143">
        <f t="shared" si="13"/>
        <v>0</v>
      </c>
    </row>
    <row r="144" spans="2:5" ht="15" customHeight="1" x14ac:dyDescent="0.25">
      <c r="B144" s="27" t="s">
        <v>292</v>
      </c>
      <c r="C144" s="28" t="s">
        <v>293</v>
      </c>
      <c r="D144" s="29" t="s">
        <v>41</v>
      </c>
      <c r="E144">
        <f t="shared" si="13"/>
        <v>0</v>
      </c>
    </row>
    <row r="145" spans="2:5" ht="26.4" x14ac:dyDescent="0.25">
      <c r="B145" s="34">
        <v>8.3000000000000007</v>
      </c>
      <c r="C145" s="35" t="s">
        <v>294</v>
      </c>
      <c r="D145" s="29" t="s">
        <v>41</v>
      </c>
      <c r="E145">
        <f t="shared" si="13"/>
        <v>0</v>
      </c>
    </row>
    <row r="149" spans="2:5" ht="15" customHeight="1" x14ac:dyDescent="0.25">
      <c r="B149" s="13" t="s">
        <v>295</v>
      </c>
      <c r="D149" s="36" t="s">
        <v>296</v>
      </c>
    </row>
    <row r="150" spans="2:5" ht="15" customHeight="1" x14ac:dyDescent="0.25">
      <c r="B150" s="13">
        <f>COUNTIF($C$3:$C$145,"Fully implemented")</f>
        <v>0</v>
      </c>
      <c r="C150" s="37"/>
      <c r="D150" s="36">
        <f>COUNTIF(D5:D145,"Totalmente Implementado")</f>
        <v>1</v>
      </c>
      <c r="E150">
        <f>COUNT(E5:E145)</f>
        <v>118</v>
      </c>
    </row>
    <row r="151" spans="2:5" ht="15" customHeight="1" x14ac:dyDescent="0.25">
      <c r="B151" s="13">
        <f>COUNTIF($C$3:$C$145,"Partially implemented")</f>
        <v>0</v>
      </c>
      <c r="C151" s="37"/>
      <c r="D151" s="36">
        <f>COUNTIF($D$5:$D$145,"Parcialmente Implementado")</f>
        <v>8</v>
      </c>
    </row>
    <row r="152" spans="2:5" ht="15" customHeight="1" x14ac:dyDescent="0.25">
      <c r="B152" s="38">
        <f>COUNTIF($C$3:$C$145,"Not implemented")</f>
        <v>0</v>
      </c>
      <c r="C152" s="37"/>
      <c r="D152" s="36">
        <f>COUNTIF($D$5:$D$145,"No implementado")</f>
        <v>109</v>
      </c>
    </row>
    <row r="153" spans="2:5" ht="15" customHeight="1" x14ac:dyDescent="0.25">
      <c r="B153" s="39">
        <f>SUM(B150:B152)</f>
        <v>0</v>
      </c>
    </row>
  </sheetData>
  <sheetProtection selectLockedCells="1" selectUnlockedCells="1"/>
  <mergeCells count="1">
    <mergeCell ref="B1:E1"/>
  </mergeCells>
  <conditionalFormatting sqref="D5">
    <cfRule type="cellIs" dxfId="53" priority="1" stopIfTrue="1" operator="equal">
      <formula>"Parcialmente implementado"</formula>
    </cfRule>
    <cfRule type="cellIs" dxfId="52" priority="2" stopIfTrue="1" operator="equal">
      <formula>"No implementado"</formula>
    </cfRule>
    <cfRule type="cellIs" dxfId="51" priority="3" stopIfTrue="1" operator="equal">
      <formula>"Totalmente implementado"</formula>
    </cfRule>
  </conditionalFormatting>
  <conditionalFormatting sqref="D8:D17">
    <cfRule type="cellIs" dxfId="50" priority="4" stopIfTrue="1" operator="equal">
      <formula>"Parcialmente implementado"</formula>
    </cfRule>
    <cfRule type="cellIs" dxfId="49" priority="5" stopIfTrue="1" operator="equal">
      <formula>"No implementado"</formula>
    </cfRule>
    <cfRule type="cellIs" dxfId="48" priority="6" stopIfTrue="1" operator="equal">
      <formula>"Totalmente implementado"</formula>
    </cfRule>
  </conditionalFormatting>
  <conditionalFormatting sqref="D19:D26">
    <cfRule type="cellIs" dxfId="47" priority="34" stopIfTrue="1" operator="equal">
      <formula>"Parcialmente implementado"</formula>
    </cfRule>
    <cfRule type="cellIs" dxfId="46" priority="35" stopIfTrue="1" operator="equal">
      <formula>"No implementado"</formula>
    </cfRule>
    <cfRule type="cellIs" dxfId="45" priority="36" stopIfTrue="1" operator="equal">
      <formula>"Totalmente implementado"</formula>
    </cfRule>
  </conditionalFormatting>
  <conditionalFormatting sqref="D28:D35">
    <cfRule type="cellIs" dxfId="44" priority="58" stopIfTrue="1" operator="equal">
      <formula>"Parcialmente implementado"</formula>
    </cfRule>
    <cfRule type="cellIs" dxfId="43" priority="59" stopIfTrue="1" operator="equal">
      <formula>"No implementado"</formula>
    </cfRule>
    <cfRule type="cellIs" dxfId="42" priority="60" stopIfTrue="1" operator="equal">
      <formula>"Totalmente implementado"</formula>
    </cfRule>
  </conditionalFormatting>
  <conditionalFormatting sqref="D37:D40">
    <cfRule type="cellIs" dxfId="41" priority="82" stopIfTrue="1" operator="equal">
      <formula>"Parcialmente implementado"</formula>
    </cfRule>
    <cfRule type="cellIs" dxfId="40" priority="83" stopIfTrue="1" operator="equal">
      <formula>"No implementado"</formula>
    </cfRule>
    <cfRule type="cellIs" dxfId="39" priority="84" stopIfTrue="1" operator="equal">
      <formula>"Totalmente implementado"</formula>
    </cfRule>
  </conditionalFormatting>
  <conditionalFormatting sqref="D43:D51">
    <cfRule type="cellIs" dxfId="38" priority="94" stopIfTrue="1" operator="equal">
      <formula>"Parcialmente implementado"</formula>
    </cfRule>
    <cfRule type="cellIs" dxfId="37" priority="95" stopIfTrue="1" operator="equal">
      <formula>"No implementado"</formula>
    </cfRule>
    <cfRule type="cellIs" dxfId="36" priority="96" stopIfTrue="1" operator="equal">
      <formula>"Totalmente implementado"</formula>
    </cfRule>
  </conditionalFormatting>
  <conditionalFormatting sqref="D53:D63">
    <cfRule type="cellIs" dxfId="35" priority="121" stopIfTrue="1" operator="equal">
      <formula>"Parcialmente implementado"</formula>
    </cfRule>
    <cfRule type="cellIs" dxfId="34" priority="122" stopIfTrue="1" operator="equal">
      <formula>"No implementado"</formula>
    </cfRule>
    <cfRule type="cellIs" dxfId="33" priority="123" stopIfTrue="1" operator="equal">
      <formula>"Totalmente implementado"</formula>
    </cfRule>
  </conditionalFormatting>
  <conditionalFormatting sqref="D65:D70">
    <cfRule type="cellIs" dxfId="32" priority="154" stopIfTrue="1" operator="equal">
      <formula>"Parcialmente implementado"</formula>
    </cfRule>
    <cfRule type="cellIs" dxfId="31" priority="155" stopIfTrue="1" operator="equal">
      <formula>"No implementado"</formula>
    </cfRule>
    <cfRule type="cellIs" dxfId="30" priority="156" stopIfTrue="1" operator="equal">
      <formula>"Totalmente implementado"</formula>
    </cfRule>
  </conditionalFormatting>
  <conditionalFormatting sqref="D73:D81">
    <cfRule type="cellIs" dxfId="29" priority="172" stopIfTrue="1" operator="equal">
      <formula>"Parcialmente implementado"</formula>
    </cfRule>
    <cfRule type="cellIs" dxfId="28" priority="173" stopIfTrue="1" operator="equal">
      <formula>"No implementado"</formula>
    </cfRule>
    <cfRule type="cellIs" dxfId="27" priority="174" stopIfTrue="1" operator="equal">
      <formula>"Totalmente implementado"</formula>
    </cfRule>
  </conditionalFormatting>
  <conditionalFormatting sqref="D84:D90">
    <cfRule type="cellIs" dxfId="26" priority="199" stopIfTrue="1" operator="equal">
      <formula>"Parcialmente implementado"</formula>
    </cfRule>
    <cfRule type="cellIs" dxfId="25" priority="200" stopIfTrue="1" operator="equal">
      <formula>"No implementado"</formula>
    </cfRule>
    <cfRule type="cellIs" dxfId="24" priority="201" stopIfTrue="1" operator="equal">
      <formula>"Totalmente implementado"</formula>
    </cfRule>
  </conditionalFormatting>
  <conditionalFormatting sqref="D92:D97">
    <cfRule type="cellIs" dxfId="23" priority="220" stopIfTrue="1" operator="equal">
      <formula>"Parcialmente implementado"</formula>
    </cfRule>
    <cfRule type="cellIs" dxfId="22" priority="221" stopIfTrue="1" operator="equal">
      <formula>"No implementado"</formula>
    </cfRule>
    <cfRule type="cellIs" dxfId="21" priority="222" stopIfTrue="1" operator="equal">
      <formula>"Totalmente implementado"</formula>
    </cfRule>
  </conditionalFormatting>
  <conditionalFormatting sqref="D99:D105">
    <cfRule type="cellIs" dxfId="20" priority="238" stopIfTrue="1" operator="equal">
      <formula>"Parcialmente implementado"</formula>
    </cfRule>
    <cfRule type="cellIs" dxfId="19" priority="239" stopIfTrue="1" operator="equal">
      <formula>"No implementado"</formula>
    </cfRule>
    <cfRule type="cellIs" dxfId="18" priority="240" stopIfTrue="1" operator="equal">
      <formula>"Totalmente implementado"</formula>
    </cfRule>
  </conditionalFormatting>
  <conditionalFormatting sqref="D108">
    <cfRule type="cellIs" dxfId="17" priority="259" stopIfTrue="1" operator="equal">
      <formula>"Parcialmente implementado"</formula>
    </cfRule>
    <cfRule type="cellIs" dxfId="16" priority="260" stopIfTrue="1" operator="equal">
      <formula>"No implementado"</formula>
    </cfRule>
    <cfRule type="cellIs" dxfId="15" priority="261" stopIfTrue="1" operator="equal">
      <formula>"Totalmente implementado"</formula>
    </cfRule>
  </conditionalFormatting>
  <conditionalFormatting sqref="D110:D119">
    <cfRule type="cellIs" dxfId="14" priority="262" stopIfTrue="1" operator="equal">
      <formula>"Parcialmente implementado"</formula>
    </cfRule>
    <cfRule type="cellIs" dxfId="13" priority="263" stopIfTrue="1" operator="equal">
      <formula>"No implementado"</formula>
    </cfRule>
    <cfRule type="cellIs" dxfId="12" priority="264" stopIfTrue="1" operator="equal">
      <formula>"Totalmente implementado"</formula>
    </cfRule>
  </conditionalFormatting>
  <conditionalFormatting sqref="D121:D126">
    <cfRule type="cellIs" dxfId="11" priority="292" stopIfTrue="1" operator="equal">
      <formula>"Parcialmente implementado"</formula>
    </cfRule>
    <cfRule type="cellIs" dxfId="10" priority="293" stopIfTrue="1" operator="equal">
      <formula>"No implementado"</formula>
    </cfRule>
    <cfRule type="cellIs" dxfId="9" priority="294" stopIfTrue="1" operator="equal">
      <formula>"Totalmente implementado"</formula>
    </cfRule>
  </conditionalFormatting>
  <conditionalFormatting sqref="D129">
    <cfRule type="cellIs" dxfId="8" priority="310" stopIfTrue="1" operator="equal">
      <formula>"Parcialmente implementado"</formula>
    </cfRule>
    <cfRule type="cellIs" dxfId="7" priority="311" stopIfTrue="1" operator="equal">
      <formula>"No implementado"</formula>
    </cfRule>
    <cfRule type="cellIs" dxfId="6" priority="312" stopIfTrue="1" operator="equal">
      <formula>"Totalmente implementado"</formula>
    </cfRule>
  </conditionalFormatting>
  <conditionalFormatting sqref="D131:D137">
    <cfRule type="cellIs" dxfId="5" priority="313" stopIfTrue="1" operator="equal">
      <formula>"Parcialmente implementado"</formula>
    </cfRule>
    <cfRule type="cellIs" dxfId="4" priority="314" stopIfTrue="1" operator="equal">
      <formula>"No implementado"</formula>
    </cfRule>
    <cfRule type="cellIs" dxfId="3" priority="315" stopIfTrue="1" operator="equal">
      <formula>"Totalmente implementado"</formula>
    </cfRule>
  </conditionalFormatting>
  <conditionalFormatting sqref="D139:D145">
    <cfRule type="cellIs" dxfId="2" priority="334" stopIfTrue="1" operator="equal">
      <formula>"Parcialmente implementado"</formula>
    </cfRule>
    <cfRule type="cellIs" dxfId="1" priority="335" stopIfTrue="1" operator="equal">
      <formula>"No implementado"</formula>
    </cfRule>
    <cfRule type="cellIs" dxfId="0" priority="336" stopIfTrue="1" operator="equal">
      <formula>"Totalmente implementado"</formula>
    </cfRule>
  </conditionalFormatting>
  <dataValidations count="3">
    <dataValidation type="list" operator="equal" allowBlank="1" showErrorMessage="1" error="Choose Applicable, Partially applicable or Not applicable" promptTitle="Select Control Scope" sqref="D5 D8:D17 D19:D26 D28:D35 D37:D40 D43:D51 D53:D63 D65:D70 D73:D81 D84:D90 D92:D97 D99:D105 D108 D110:D119 D121:D126 D129 D131:D137 D139:D145" xr:uid="{47703293-35AC-4CCC-9A7A-CFB9EBA67873}">
      <formula1>$C$140:$C$142</formula1>
      <formula2>0</formula2>
    </dataValidation>
    <dataValidation type="list" operator="equal" allowBlank="1" showErrorMessage="1" sqref="D27 D36" xr:uid="{15D7EE56-DBEF-4744-99EA-361468B436DC}">
      <formula1>"1,2,3,4,5"</formula1>
      <formula2>0</formula2>
    </dataValidation>
    <dataValidation type="list" operator="equal" allowBlank="1" showErrorMessage="1" sqref="D146" xr:uid="{0DCB0F40-4259-428F-A6BB-4CFCBF21EAFA}">
      <formula1>"1,2,3,4,5,x"</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4A976-AAD6-4EC7-8ABF-CD9FE4DD6918}">
  <dimension ref="A1:H117"/>
  <sheetViews>
    <sheetView tabSelected="1" topLeftCell="A17" zoomScale="85" zoomScaleNormal="85" workbookViewId="0">
      <selection activeCell="C8" sqref="C8"/>
    </sheetView>
  </sheetViews>
  <sheetFormatPr baseColWidth="10" defaultRowHeight="13.2" x14ac:dyDescent="0.25"/>
  <cols>
    <col min="1" max="1" width="13.33203125" customWidth="1"/>
    <col min="2" max="2" width="111.109375" style="59" customWidth="1"/>
    <col min="3" max="3" width="13" customWidth="1"/>
    <col min="4" max="4" width="32.5546875" customWidth="1"/>
    <col min="5" max="5" width="18.6640625" style="45" customWidth="1"/>
    <col min="6" max="6" width="16.109375" customWidth="1"/>
    <col min="7" max="7" width="20" customWidth="1"/>
    <col min="8" max="8" width="13.109375" customWidth="1"/>
  </cols>
  <sheetData>
    <row r="1" spans="1:8" ht="46.8" x14ac:dyDescent="0.25">
      <c r="A1" s="49" t="s">
        <v>34</v>
      </c>
      <c r="B1" s="50" t="s">
        <v>301</v>
      </c>
      <c r="C1" s="49" t="s">
        <v>297</v>
      </c>
      <c r="D1" s="49" t="s">
        <v>300</v>
      </c>
      <c r="E1" s="49" t="s">
        <v>527</v>
      </c>
    </row>
    <row r="2" spans="1:8" ht="45.6" x14ac:dyDescent="0.4">
      <c r="A2" s="40">
        <v>5</v>
      </c>
      <c r="B2" s="41" t="s">
        <v>302</v>
      </c>
      <c r="C2" s="41"/>
      <c r="D2" s="41"/>
      <c r="E2" s="53">
        <f>AVERAGE(E3,E12,E21,E29,E37,E45,E53,E59,E65,E71,E77,E83,E89,E95,E103)</f>
        <v>0.88697619047619036</v>
      </c>
      <c r="G2" s="69" t="s">
        <v>528</v>
      </c>
      <c r="H2" s="69"/>
    </row>
    <row r="3" spans="1:8" ht="17.399999999999999" x14ac:dyDescent="0.3">
      <c r="A3" s="51" t="s">
        <v>167</v>
      </c>
      <c r="B3" s="52" t="s">
        <v>313</v>
      </c>
      <c r="C3" s="52"/>
      <c r="D3" s="52"/>
      <c r="E3" s="54">
        <f>AVERAGE(E4:E11)</f>
        <v>0.68125000000000002</v>
      </c>
      <c r="G3" s="61" t="s">
        <v>12</v>
      </c>
      <c r="H3" s="46">
        <f>COUNTIF($C$4:$C$117,$G$3)</f>
        <v>0</v>
      </c>
    </row>
    <row r="4" spans="1:8" ht="15" x14ac:dyDescent="0.25">
      <c r="A4" s="42" t="s">
        <v>308</v>
      </c>
      <c r="B4" s="59" t="s">
        <v>303</v>
      </c>
      <c r="C4" s="43" t="s">
        <v>27</v>
      </c>
      <c r="D4" s="44"/>
      <c r="E4" s="55">
        <f>VLOOKUP(C4,Resumen!$B$12:$C$17,2,0)</f>
        <v>1</v>
      </c>
      <c r="G4" s="61" t="s">
        <v>15</v>
      </c>
      <c r="H4" s="46">
        <f>COUNTIF($C$4:$C$117,$G$4)</f>
        <v>2</v>
      </c>
    </row>
    <row r="5" spans="1:8" ht="15" x14ac:dyDescent="0.25">
      <c r="A5" s="42" t="s">
        <v>309</v>
      </c>
      <c r="B5" s="48" t="s">
        <v>304</v>
      </c>
      <c r="C5" s="43" t="s">
        <v>24</v>
      </c>
      <c r="D5" s="44"/>
      <c r="E5" s="55">
        <f>VLOOKUP(C5,Resumen!$B$12:$C$17,2,0)</f>
        <v>0.95</v>
      </c>
      <c r="G5" s="61" t="s">
        <v>18</v>
      </c>
      <c r="H5" s="46">
        <f>COUNTIF($C$4:$C$117,$G$5)</f>
        <v>12</v>
      </c>
    </row>
    <row r="6" spans="1:8" ht="15" x14ac:dyDescent="0.25">
      <c r="A6" s="42" t="s">
        <v>310</v>
      </c>
      <c r="B6" s="48" t="s">
        <v>305</v>
      </c>
      <c r="C6" s="43" t="s">
        <v>24</v>
      </c>
      <c r="D6" s="44"/>
      <c r="E6" s="55">
        <f>VLOOKUP(C6,Resumen!$B$12:$C$17,2,0)</f>
        <v>0.95</v>
      </c>
      <c r="G6" s="61" t="s">
        <v>21</v>
      </c>
      <c r="H6" s="46">
        <f>COUNTIF($C$4:$C$117,$G$6)</f>
        <v>19</v>
      </c>
    </row>
    <row r="7" spans="1:8" ht="15" x14ac:dyDescent="0.25">
      <c r="A7" s="42" t="s">
        <v>311</v>
      </c>
      <c r="B7" s="48" t="s">
        <v>307</v>
      </c>
      <c r="C7" s="43" t="s">
        <v>18</v>
      </c>
      <c r="D7" s="44"/>
      <c r="E7" s="55">
        <f>VLOOKUP(C7,Resumen!$B$12:$C$17,2,0)</f>
        <v>0.5</v>
      </c>
      <c r="G7" s="61" t="s">
        <v>24</v>
      </c>
      <c r="H7" s="46">
        <f>COUNTIF($C$4:$C$117,$G$7)</f>
        <v>41</v>
      </c>
    </row>
    <row r="8" spans="1:8" ht="15" x14ac:dyDescent="0.25">
      <c r="A8" s="42" t="s">
        <v>312</v>
      </c>
      <c r="B8" s="47" t="s">
        <v>306</v>
      </c>
      <c r="C8" s="43" t="s">
        <v>18</v>
      </c>
      <c r="D8" s="46"/>
      <c r="E8" s="55">
        <f>VLOOKUP(C8,Resumen!$B$12:$C$17,2,0)</f>
        <v>0.5</v>
      </c>
      <c r="G8" s="61" t="s">
        <v>27</v>
      </c>
      <c r="H8" s="46">
        <f>COUNTIF($C$4:$C$117,$G$8)</f>
        <v>25</v>
      </c>
    </row>
    <row r="9" spans="1:8" ht="15" x14ac:dyDescent="0.25">
      <c r="A9" s="42" t="s">
        <v>434</v>
      </c>
      <c r="B9" s="47" t="s">
        <v>431</v>
      </c>
      <c r="C9" s="43" t="s">
        <v>18</v>
      </c>
      <c r="D9" s="46"/>
      <c r="E9" s="55">
        <f>VLOOKUP(C9,Resumen!$B$12:$C$17,2,0)</f>
        <v>0.5</v>
      </c>
      <c r="G9" s="60"/>
    </row>
    <row r="10" spans="1:8" ht="26.4" x14ac:dyDescent="0.25">
      <c r="A10" s="42" t="s">
        <v>435</v>
      </c>
      <c r="B10" s="47" t="s">
        <v>432</v>
      </c>
      <c r="C10" s="43" t="s">
        <v>15</v>
      </c>
      <c r="D10" s="46"/>
      <c r="E10" s="55">
        <f>VLOOKUP(C10,Resumen!$B$12:$C$17,2,0)</f>
        <v>0.1</v>
      </c>
    </row>
    <row r="11" spans="1:8" ht="15" x14ac:dyDescent="0.25">
      <c r="A11" s="42" t="s">
        <v>436</v>
      </c>
      <c r="B11" s="47" t="s">
        <v>433</v>
      </c>
      <c r="C11" s="43" t="s">
        <v>24</v>
      </c>
      <c r="D11" s="46"/>
      <c r="E11" s="55">
        <f>VLOOKUP(C11,Resumen!$B$12:$C$17,2,0)</f>
        <v>0.95</v>
      </c>
      <c r="G11" s="62" t="s">
        <v>298</v>
      </c>
      <c r="H11" s="46">
        <f>SUM(H3:H4)</f>
        <v>2</v>
      </c>
    </row>
    <row r="12" spans="1:8" ht="17.399999999999999" x14ac:dyDescent="0.3">
      <c r="A12" s="51" t="s">
        <v>186</v>
      </c>
      <c r="B12" s="52" t="s">
        <v>314</v>
      </c>
      <c r="C12" s="52"/>
      <c r="D12" s="52"/>
      <c r="E12" s="54">
        <f>AVERAGE(E13:E20)</f>
        <v>0.95625000000000004</v>
      </c>
      <c r="G12" s="62" t="s">
        <v>299</v>
      </c>
      <c r="H12" s="46">
        <f>SUM(H5)</f>
        <v>12</v>
      </c>
    </row>
    <row r="13" spans="1:8" ht="15" x14ac:dyDescent="0.25">
      <c r="A13" s="42" t="s">
        <v>315</v>
      </c>
      <c r="B13" s="59" t="s">
        <v>320</v>
      </c>
      <c r="C13" s="43" t="s">
        <v>21</v>
      </c>
      <c r="D13" s="44"/>
      <c r="E13" s="55">
        <f>VLOOKUP(C13,Resumen!$B$12:$C$17,2,0)</f>
        <v>0.9</v>
      </c>
      <c r="G13" s="62" t="s">
        <v>529</v>
      </c>
      <c r="H13" s="46">
        <f>SUM(H6:H8)</f>
        <v>85</v>
      </c>
    </row>
    <row r="14" spans="1:8" ht="15" x14ac:dyDescent="0.25">
      <c r="A14" s="42" t="s">
        <v>316</v>
      </c>
      <c r="B14" s="48" t="s">
        <v>321</v>
      </c>
      <c r="C14" s="43" t="s">
        <v>24</v>
      </c>
      <c r="D14" s="44"/>
      <c r="E14" s="55">
        <f>VLOOKUP(C14,Resumen!$B$12:$C$17,2,0)</f>
        <v>0.95</v>
      </c>
    </row>
    <row r="15" spans="1:8" ht="15" x14ac:dyDescent="0.25">
      <c r="A15" s="42" t="s">
        <v>317</v>
      </c>
      <c r="B15" s="48" t="s">
        <v>322</v>
      </c>
      <c r="C15" s="43" t="s">
        <v>27</v>
      </c>
      <c r="D15" s="44"/>
      <c r="E15" s="55">
        <f>VLOOKUP(C15,Resumen!$B$12:$C$17,2,0)</f>
        <v>1</v>
      </c>
    </row>
    <row r="16" spans="1:8" ht="15" x14ac:dyDescent="0.25">
      <c r="A16" s="42" t="s">
        <v>318</v>
      </c>
      <c r="B16" s="48" t="s">
        <v>323</v>
      </c>
      <c r="C16" s="43" t="s">
        <v>24</v>
      </c>
      <c r="D16" s="44"/>
      <c r="E16" s="55">
        <f>VLOOKUP(C16,Resumen!$B$12:$C$17,2,0)</f>
        <v>0.95</v>
      </c>
    </row>
    <row r="17" spans="1:5" ht="15" x14ac:dyDescent="0.25">
      <c r="A17" s="42" t="s">
        <v>319</v>
      </c>
      <c r="B17" s="47" t="s">
        <v>324</v>
      </c>
      <c r="C17" s="43" t="s">
        <v>27</v>
      </c>
      <c r="D17" s="46"/>
      <c r="E17" s="55">
        <f>VLOOKUP(C17,Resumen!$B$12:$C$17,2,0)</f>
        <v>1</v>
      </c>
    </row>
    <row r="18" spans="1:5" ht="15" x14ac:dyDescent="0.25">
      <c r="A18" s="42" t="s">
        <v>437</v>
      </c>
      <c r="B18" s="47" t="s">
        <v>440</v>
      </c>
      <c r="C18" s="43" t="s">
        <v>24</v>
      </c>
      <c r="D18" s="46"/>
      <c r="E18" s="55">
        <f>VLOOKUP(C18,Resumen!$B$12:$C$17,2,0)</f>
        <v>0.95</v>
      </c>
    </row>
    <row r="19" spans="1:5" ht="15" x14ac:dyDescent="0.25">
      <c r="A19" s="42" t="s">
        <v>438</v>
      </c>
      <c r="B19" s="47" t="s">
        <v>441</v>
      </c>
      <c r="C19" s="43" t="s">
        <v>27</v>
      </c>
      <c r="D19" s="46"/>
      <c r="E19" s="55">
        <f>VLOOKUP(C19,Resumen!$B$12:$C$17,2,0)</f>
        <v>1</v>
      </c>
    </row>
    <row r="20" spans="1:5" ht="15" x14ac:dyDescent="0.25">
      <c r="A20" s="42" t="s">
        <v>439</v>
      </c>
      <c r="B20" s="47" t="s">
        <v>442</v>
      </c>
      <c r="C20" s="43" t="s">
        <v>21</v>
      </c>
      <c r="D20" s="46"/>
      <c r="E20" s="55">
        <f>VLOOKUP(C20,Resumen!$B$12:$C$17,2,0)</f>
        <v>0.9</v>
      </c>
    </row>
    <row r="21" spans="1:5" ht="17.399999999999999" x14ac:dyDescent="0.3">
      <c r="A21" s="51" t="s">
        <v>188</v>
      </c>
      <c r="B21" s="52" t="s">
        <v>326</v>
      </c>
      <c r="C21" s="52"/>
      <c r="D21" s="52"/>
      <c r="E21" s="54">
        <f>AVERAGE(E22:E28)</f>
        <v>0.97857142857142854</v>
      </c>
    </row>
    <row r="22" spans="1:5" ht="15" x14ac:dyDescent="0.25">
      <c r="A22" s="42" t="s">
        <v>337</v>
      </c>
      <c r="B22" s="59" t="s">
        <v>327</v>
      </c>
      <c r="C22" s="43" t="s">
        <v>24</v>
      </c>
      <c r="D22" s="44"/>
      <c r="E22" s="55">
        <f>VLOOKUP(C22,Resumen!$B$12:$C$17,2,0)</f>
        <v>0.95</v>
      </c>
    </row>
    <row r="23" spans="1:5" ht="15" x14ac:dyDescent="0.25">
      <c r="A23" s="42" t="s">
        <v>338</v>
      </c>
      <c r="B23" s="48" t="s">
        <v>328</v>
      </c>
      <c r="C23" s="43" t="s">
        <v>24</v>
      </c>
      <c r="D23" s="44"/>
      <c r="E23" s="55">
        <f>VLOOKUP(C23,Resumen!$B$12:$C$17,2,0)</f>
        <v>0.95</v>
      </c>
    </row>
    <row r="24" spans="1:5" ht="15" x14ac:dyDescent="0.25">
      <c r="A24" s="42" t="s">
        <v>339</v>
      </c>
      <c r="B24" s="48" t="s">
        <v>329</v>
      </c>
      <c r="C24" s="43" t="s">
        <v>27</v>
      </c>
      <c r="D24" s="44"/>
      <c r="E24" s="55">
        <f>VLOOKUP(C24,Resumen!$B$12:$C$17,2,0)</f>
        <v>1</v>
      </c>
    </row>
    <row r="25" spans="1:5" ht="15" x14ac:dyDescent="0.25">
      <c r="A25" s="42" t="s">
        <v>340</v>
      </c>
      <c r="B25" s="48" t="s">
        <v>330</v>
      </c>
      <c r="C25" s="43" t="s">
        <v>24</v>
      </c>
      <c r="D25" s="44"/>
      <c r="E25" s="55">
        <f>VLOOKUP(C25,Resumen!$B$12:$C$17,2,0)</f>
        <v>0.95</v>
      </c>
    </row>
    <row r="26" spans="1:5" ht="15" x14ac:dyDescent="0.25">
      <c r="A26" s="42" t="s">
        <v>479</v>
      </c>
      <c r="B26" s="48" t="s">
        <v>443</v>
      </c>
      <c r="C26" s="43" t="s">
        <v>27</v>
      </c>
      <c r="D26" s="44"/>
      <c r="E26" s="55">
        <f>VLOOKUP(C26,Resumen!$B$12:$C$17,2,0)</f>
        <v>1</v>
      </c>
    </row>
    <row r="27" spans="1:5" ht="15" x14ac:dyDescent="0.25">
      <c r="A27" s="42" t="s">
        <v>480</v>
      </c>
      <c r="B27" s="48" t="s">
        <v>444</v>
      </c>
      <c r="C27" s="43" t="s">
        <v>27</v>
      </c>
      <c r="D27" s="44"/>
      <c r="E27" s="55">
        <f>VLOOKUP(C27,Resumen!$B$12:$C$17,2,0)</f>
        <v>1</v>
      </c>
    </row>
    <row r="28" spans="1:5" ht="15" x14ac:dyDescent="0.25">
      <c r="A28" s="42" t="s">
        <v>481</v>
      </c>
      <c r="B28" s="48" t="s">
        <v>445</v>
      </c>
      <c r="C28" s="43" t="s">
        <v>27</v>
      </c>
      <c r="D28" s="44"/>
      <c r="E28" s="55">
        <f>VLOOKUP(C28,Resumen!$B$12:$C$17,2,0)</f>
        <v>1</v>
      </c>
    </row>
    <row r="29" spans="1:5" ht="17.399999999999999" x14ac:dyDescent="0.3">
      <c r="A29" s="51" t="s">
        <v>331</v>
      </c>
      <c r="B29" s="52" t="s">
        <v>332</v>
      </c>
      <c r="C29" s="52"/>
      <c r="D29" s="52"/>
      <c r="E29" s="54">
        <f>AVERAGE(E30:E36)</f>
        <v>0.74285714285714288</v>
      </c>
    </row>
    <row r="30" spans="1:5" ht="15" x14ac:dyDescent="0.25">
      <c r="A30" s="42" t="s">
        <v>341</v>
      </c>
      <c r="B30" s="59" t="s">
        <v>333</v>
      </c>
      <c r="C30" s="43" t="s">
        <v>24</v>
      </c>
      <c r="D30" s="44"/>
      <c r="E30" s="55">
        <f>VLOOKUP(C30,Resumen!$B$12:$C$17,2,0)</f>
        <v>0.95</v>
      </c>
    </row>
    <row r="31" spans="1:5" ht="15" x14ac:dyDescent="0.25">
      <c r="A31" s="42" t="s">
        <v>342</v>
      </c>
      <c r="B31" s="48" t="s">
        <v>334</v>
      </c>
      <c r="C31" s="43" t="s">
        <v>18</v>
      </c>
      <c r="D31" s="44"/>
      <c r="E31" s="55">
        <f>VLOOKUP(C31,Resumen!$B$12:$C$17,2,0)</f>
        <v>0.5</v>
      </c>
    </row>
    <row r="32" spans="1:5" ht="15" x14ac:dyDescent="0.25">
      <c r="A32" s="42" t="s">
        <v>343</v>
      </c>
      <c r="B32" s="48" t="s">
        <v>335</v>
      </c>
      <c r="C32" s="43" t="s">
        <v>21</v>
      </c>
      <c r="D32" s="44"/>
      <c r="E32" s="55">
        <f>VLOOKUP(C32,Resumen!$B$12:$C$17,2,0)</f>
        <v>0.9</v>
      </c>
    </row>
    <row r="33" spans="1:5" ht="15" x14ac:dyDescent="0.25">
      <c r="A33" s="42" t="s">
        <v>344</v>
      </c>
      <c r="B33" s="48" t="s">
        <v>336</v>
      </c>
      <c r="C33" s="43" t="s">
        <v>18</v>
      </c>
      <c r="D33" s="44"/>
      <c r="E33" s="55">
        <f>VLOOKUP(C33,Resumen!$B$12:$C$17,2,0)</f>
        <v>0.5</v>
      </c>
    </row>
    <row r="34" spans="1:5" ht="15" x14ac:dyDescent="0.25">
      <c r="A34" s="42" t="s">
        <v>482</v>
      </c>
      <c r="B34" s="48" t="s">
        <v>446</v>
      </c>
      <c r="C34" s="43" t="s">
        <v>24</v>
      </c>
      <c r="D34" s="44"/>
      <c r="E34" s="55">
        <f>VLOOKUP(C34,Resumen!$B$12:$C$17,2,0)</f>
        <v>0.95</v>
      </c>
    </row>
    <row r="35" spans="1:5" ht="15" x14ac:dyDescent="0.25">
      <c r="A35" s="42" t="s">
        <v>483</v>
      </c>
      <c r="B35" s="48" t="s">
        <v>447</v>
      </c>
      <c r="C35" s="43" t="s">
        <v>18</v>
      </c>
      <c r="D35" s="44"/>
      <c r="E35" s="55">
        <f>VLOOKUP(C35,Resumen!$B$12:$C$17,2,0)</f>
        <v>0.5</v>
      </c>
    </row>
    <row r="36" spans="1:5" ht="15" x14ac:dyDescent="0.25">
      <c r="A36" s="42" t="s">
        <v>484</v>
      </c>
      <c r="B36" s="48" t="s">
        <v>448</v>
      </c>
      <c r="C36" s="43" t="s">
        <v>21</v>
      </c>
      <c r="D36" s="44"/>
      <c r="E36" s="55">
        <f>VLOOKUP(C36,Resumen!$B$12:$C$17,2,0)</f>
        <v>0.9</v>
      </c>
    </row>
    <row r="37" spans="1:5" ht="17.399999999999999" x14ac:dyDescent="0.3">
      <c r="A37" s="51" t="s">
        <v>325</v>
      </c>
      <c r="B37" s="52" t="s">
        <v>345</v>
      </c>
      <c r="C37" s="52"/>
      <c r="D37" s="52"/>
      <c r="E37" s="54">
        <f>AVERAGE(E38:E44)</f>
        <v>0.88571428571428579</v>
      </c>
    </row>
    <row r="38" spans="1:5" ht="15" x14ac:dyDescent="0.25">
      <c r="A38" s="42" t="s">
        <v>346</v>
      </c>
      <c r="B38" s="59" t="s">
        <v>350</v>
      </c>
      <c r="C38" s="43" t="s">
        <v>21</v>
      </c>
      <c r="D38" s="44"/>
      <c r="E38" s="55">
        <f>VLOOKUP(C38,Resumen!$B$12:$C$17,2,0)</f>
        <v>0.9</v>
      </c>
    </row>
    <row r="39" spans="1:5" ht="15" x14ac:dyDescent="0.25">
      <c r="A39" s="42" t="s">
        <v>347</v>
      </c>
      <c r="B39" s="48" t="s">
        <v>351</v>
      </c>
      <c r="C39" s="43" t="s">
        <v>21</v>
      </c>
      <c r="D39" s="44"/>
      <c r="E39" s="55">
        <f>VLOOKUP(C39,Resumen!$B$12:$C$17,2,0)</f>
        <v>0.9</v>
      </c>
    </row>
    <row r="40" spans="1:5" ht="15" x14ac:dyDescent="0.25">
      <c r="A40" s="42" t="s">
        <v>348</v>
      </c>
      <c r="B40" s="48" t="s">
        <v>352</v>
      </c>
      <c r="C40" s="43" t="s">
        <v>27</v>
      </c>
      <c r="D40" s="44"/>
      <c r="E40" s="55">
        <f>VLOOKUP(C40,Resumen!$B$12:$C$17,2,0)</f>
        <v>1</v>
      </c>
    </row>
    <row r="41" spans="1:5" ht="15" x14ac:dyDescent="0.25">
      <c r="A41" s="42" t="s">
        <v>349</v>
      </c>
      <c r="B41" s="48" t="s">
        <v>353</v>
      </c>
      <c r="C41" s="43" t="s">
        <v>24</v>
      </c>
      <c r="D41" s="44"/>
      <c r="E41" s="55">
        <f>VLOOKUP(C41,Resumen!$B$12:$C$17,2,0)</f>
        <v>0.95</v>
      </c>
    </row>
    <row r="42" spans="1:5" ht="15" x14ac:dyDescent="0.25">
      <c r="A42" s="42" t="s">
        <v>485</v>
      </c>
      <c r="B42" s="48" t="s">
        <v>449</v>
      </c>
      <c r="C42" s="43" t="s">
        <v>24</v>
      </c>
      <c r="D42" s="44"/>
      <c r="E42" s="55">
        <f>VLOOKUP(C42,Resumen!$B$12:$C$17,2,0)</f>
        <v>0.95</v>
      </c>
    </row>
    <row r="43" spans="1:5" ht="15" x14ac:dyDescent="0.25">
      <c r="A43" s="42" t="s">
        <v>486</v>
      </c>
      <c r="B43" s="48" t="s">
        <v>521</v>
      </c>
      <c r="C43" s="43" t="s">
        <v>18</v>
      </c>
      <c r="D43" s="44"/>
      <c r="E43" s="55">
        <f>VLOOKUP(C43,Resumen!$B$12:$C$17,2,0)</f>
        <v>0.5</v>
      </c>
    </row>
    <row r="44" spans="1:5" ht="15" x14ac:dyDescent="0.25">
      <c r="A44" s="42" t="s">
        <v>487</v>
      </c>
      <c r="B44" s="48" t="s">
        <v>450</v>
      </c>
      <c r="C44" s="43" t="s">
        <v>27</v>
      </c>
      <c r="D44" s="44"/>
      <c r="E44" s="55">
        <f>VLOOKUP(C44,Resumen!$B$12:$C$17,2,0)</f>
        <v>1</v>
      </c>
    </row>
    <row r="45" spans="1:5" ht="17.399999999999999" x14ac:dyDescent="0.3">
      <c r="A45" s="51" t="s">
        <v>355</v>
      </c>
      <c r="B45" s="52" t="s">
        <v>354</v>
      </c>
      <c r="C45" s="52"/>
      <c r="D45" s="52"/>
      <c r="E45" s="54">
        <f>AVERAGE(E46:E52)</f>
        <v>0.75</v>
      </c>
    </row>
    <row r="46" spans="1:5" ht="26.4" x14ac:dyDescent="0.25">
      <c r="A46" s="42" t="s">
        <v>356</v>
      </c>
      <c r="B46" s="59" t="s">
        <v>360</v>
      </c>
      <c r="C46" s="43" t="s">
        <v>21</v>
      </c>
      <c r="D46" s="44"/>
      <c r="E46" s="55">
        <f>VLOOKUP(C46,Resumen!$B$12:$C$17,2,0)</f>
        <v>0.9</v>
      </c>
    </row>
    <row r="47" spans="1:5" ht="15" x14ac:dyDescent="0.25">
      <c r="A47" s="42" t="s">
        <v>357</v>
      </c>
      <c r="B47" s="48" t="s">
        <v>361</v>
      </c>
      <c r="C47" s="43" t="s">
        <v>18</v>
      </c>
      <c r="D47" s="44"/>
      <c r="E47" s="55">
        <f>VLOOKUP(C47,Resumen!$B$12:$C$17,2,0)</f>
        <v>0.5</v>
      </c>
    </row>
    <row r="48" spans="1:5" ht="15" x14ac:dyDescent="0.25">
      <c r="A48" s="42" t="s">
        <v>358</v>
      </c>
      <c r="B48" s="48" t="s">
        <v>362</v>
      </c>
      <c r="C48" s="43" t="s">
        <v>27</v>
      </c>
      <c r="D48" s="44"/>
      <c r="E48" s="55">
        <f>VLOOKUP(C48,Resumen!$B$12:$C$17,2,0)</f>
        <v>1</v>
      </c>
    </row>
    <row r="49" spans="1:5" ht="15" x14ac:dyDescent="0.25">
      <c r="A49" s="42" t="s">
        <v>359</v>
      </c>
      <c r="B49" s="48" t="s">
        <v>363</v>
      </c>
      <c r="C49" s="43" t="s">
        <v>24</v>
      </c>
      <c r="D49" s="44"/>
      <c r="E49" s="55">
        <f>VLOOKUP(C49,Resumen!$B$12:$C$17,2,0)</f>
        <v>0.95</v>
      </c>
    </row>
    <row r="50" spans="1:5" ht="15" x14ac:dyDescent="0.25">
      <c r="A50" s="42" t="s">
        <v>488</v>
      </c>
      <c r="B50" s="48" t="s">
        <v>451</v>
      </c>
      <c r="C50" s="43" t="s">
        <v>21</v>
      </c>
      <c r="D50" s="44"/>
      <c r="E50" s="55">
        <f>VLOOKUP(C50,Resumen!$B$12:$C$17,2,0)</f>
        <v>0.9</v>
      </c>
    </row>
    <row r="51" spans="1:5" ht="26.4" x14ac:dyDescent="0.25">
      <c r="A51" s="42" t="s">
        <v>489</v>
      </c>
      <c r="B51" s="48" t="s">
        <v>452</v>
      </c>
      <c r="C51" s="43" t="s">
        <v>18</v>
      </c>
      <c r="D51" s="44"/>
      <c r="E51" s="55">
        <f>VLOOKUP(C51,Resumen!$B$12:$C$17,2,0)</f>
        <v>0.5</v>
      </c>
    </row>
    <row r="52" spans="1:5" ht="26.4" x14ac:dyDescent="0.25">
      <c r="A52" s="42" t="s">
        <v>490</v>
      </c>
      <c r="B52" s="48" t="s">
        <v>522</v>
      </c>
      <c r="C52" s="43" t="s">
        <v>18</v>
      </c>
      <c r="D52" s="44"/>
      <c r="E52" s="55">
        <f>VLOOKUP(C52,Resumen!$B$12:$C$17,2,0)</f>
        <v>0.5</v>
      </c>
    </row>
    <row r="53" spans="1:5" ht="17.399999999999999" x14ac:dyDescent="0.3">
      <c r="A53" s="51" t="s">
        <v>364</v>
      </c>
      <c r="B53" s="52" t="s">
        <v>354</v>
      </c>
      <c r="C53" s="52"/>
      <c r="D53" s="52"/>
      <c r="E53" s="54">
        <f>AVERAGE(E54:E58)</f>
        <v>0.78</v>
      </c>
    </row>
    <row r="54" spans="1:5" ht="15" x14ac:dyDescent="0.25">
      <c r="A54" s="42" t="s">
        <v>365</v>
      </c>
      <c r="B54" s="59" t="s">
        <v>367</v>
      </c>
      <c r="C54" s="43" t="s">
        <v>21</v>
      </c>
      <c r="D54" s="44"/>
      <c r="E54" s="55">
        <f>VLOOKUP(C54,Resumen!$B$12:$C$17,2,0)</f>
        <v>0.9</v>
      </c>
    </row>
    <row r="55" spans="1:5" ht="15" x14ac:dyDescent="0.25">
      <c r="A55" s="42" t="s">
        <v>366</v>
      </c>
      <c r="B55" s="48" t="s">
        <v>368</v>
      </c>
      <c r="C55" s="43" t="s">
        <v>15</v>
      </c>
      <c r="D55" s="44"/>
      <c r="E55" s="55">
        <f>VLOOKUP(C55,Resumen!$B$12:$C$17,2,0)</f>
        <v>0.1</v>
      </c>
    </row>
    <row r="56" spans="1:5" ht="15" x14ac:dyDescent="0.25">
      <c r="A56" s="42" t="s">
        <v>491</v>
      </c>
      <c r="B56" s="48" t="s">
        <v>458</v>
      </c>
      <c r="C56" s="43" t="s">
        <v>27</v>
      </c>
      <c r="D56" s="44"/>
      <c r="E56" s="55">
        <f>VLOOKUP(C56,Resumen!$B$12:$C$17,2,0)</f>
        <v>1</v>
      </c>
    </row>
    <row r="57" spans="1:5" ht="26.4" x14ac:dyDescent="0.25">
      <c r="A57" s="42" t="s">
        <v>492</v>
      </c>
      <c r="B57" s="48" t="s">
        <v>459</v>
      </c>
      <c r="C57" s="43" t="s">
        <v>21</v>
      </c>
      <c r="D57" s="44"/>
      <c r="E57" s="55">
        <f>VLOOKUP(C57,Resumen!$B$12:$C$17,2,0)</f>
        <v>0.9</v>
      </c>
    </row>
    <row r="58" spans="1:5" ht="15" x14ac:dyDescent="0.25">
      <c r="A58" s="42" t="s">
        <v>493</v>
      </c>
      <c r="B58" s="48" t="s">
        <v>460</v>
      </c>
      <c r="C58" s="43" t="s">
        <v>27</v>
      </c>
      <c r="D58" s="44"/>
      <c r="E58" s="55">
        <f>VLOOKUP(C58,Resumen!$B$12:$C$17,2,0)</f>
        <v>1</v>
      </c>
    </row>
    <row r="59" spans="1:5" ht="17.399999999999999" x14ac:dyDescent="0.3">
      <c r="A59" s="51" t="s">
        <v>369</v>
      </c>
      <c r="B59" s="52" t="s">
        <v>372</v>
      </c>
      <c r="C59" s="52"/>
      <c r="D59" s="52"/>
      <c r="E59" s="54">
        <f>AVERAGE(E60:E64)</f>
        <v>0.98000000000000009</v>
      </c>
    </row>
    <row r="60" spans="1:5" ht="15" x14ac:dyDescent="0.25">
      <c r="A60" s="42" t="s">
        <v>370</v>
      </c>
      <c r="B60" s="59" t="s">
        <v>373</v>
      </c>
      <c r="C60" s="43" t="s">
        <v>24</v>
      </c>
      <c r="D60" s="44"/>
      <c r="E60" s="55">
        <f>VLOOKUP(C60,Resumen!$B$12:$C$17,2,0)</f>
        <v>0.95</v>
      </c>
    </row>
    <row r="61" spans="1:5" ht="15" x14ac:dyDescent="0.25">
      <c r="A61" s="42" t="s">
        <v>371</v>
      </c>
      <c r="B61" s="48" t="s">
        <v>374</v>
      </c>
      <c r="C61" s="43" t="s">
        <v>27</v>
      </c>
      <c r="D61" s="44"/>
      <c r="E61" s="55">
        <f>VLOOKUP(C61,Resumen!$B$12:$C$17,2,0)</f>
        <v>1</v>
      </c>
    </row>
    <row r="62" spans="1:5" ht="15" x14ac:dyDescent="0.25">
      <c r="A62" s="42" t="s">
        <v>495</v>
      </c>
      <c r="B62" s="48" t="s">
        <v>461</v>
      </c>
      <c r="C62" s="43" t="s">
        <v>27</v>
      </c>
      <c r="D62" s="44"/>
      <c r="E62" s="55">
        <f>VLOOKUP(C62,Resumen!$B$12:$C$17,2,0)</f>
        <v>1</v>
      </c>
    </row>
    <row r="63" spans="1:5" ht="26.4" x14ac:dyDescent="0.25">
      <c r="A63" s="42" t="s">
        <v>494</v>
      </c>
      <c r="B63" s="48" t="s">
        <v>462</v>
      </c>
      <c r="C63" s="43" t="s">
        <v>27</v>
      </c>
      <c r="D63" s="44"/>
      <c r="E63" s="55">
        <f>VLOOKUP(C63,Resumen!$B$12:$C$17,2,0)</f>
        <v>1</v>
      </c>
    </row>
    <row r="64" spans="1:5" ht="15" x14ac:dyDescent="0.25">
      <c r="A64" s="42" t="s">
        <v>496</v>
      </c>
      <c r="B64" s="48" t="s">
        <v>463</v>
      </c>
      <c r="C64" s="43" t="s">
        <v>24</v>
      </c>
      <c r="D64" s="44"/>
      <c r="E64" s="55">
        <f>VLOOKUP(C64,Resumen!$B$12:$C$17,2,0)</f>
        <v>0.95</v>
      </c>
    </row>
    <row r="65" spans="1:5" ht="17.399999999999999" x14ac:dyDescent="0.3">
      <c r="A65" s="51" t="s">
        <v>375</v>
      </c>
      <c r="B65" s="52" t="s">
        <v>372</v>
      </c>
      <c r="C65" s="52"/>
      <c r="D65" s="52"/>
      <c r="E65" s="54">
        <f>AVERAGE(E66:E70)</f>
        <v>0.88000000000000012</v>
      </c>
    </row>
    <row r="66" spans="1:5" ht="15" x14ac:dyDescent="0.25">
      <c r="A66" s="42" t="s">
        <v>376</v>
      </c>
      <c r="B66" s="59" t="s">
        <v>378</v>
      </c>
      <c r="C66" s="43" t="s">
        <v>21</v>
      </c>
      <c r="D66" s="44"/>
      <c r="E66" s="55">
        <f>VLOOKUP(C66,Resumen!$B$12:$C$17,2,0)</f>
        <v>0.9</v>
      </c>
    </row>
    <row r="67" spans="1:5" ht="15" x14ac:dyDescent="0.25">
      <c r="A67" s="42" t="s">
        <v>377</v>
      </c>
      <c r="B67" s="48" t="s">
        <v>379</v>
      </c>
      <c r="C67" s="43" t="s">
        <v>18</v>
      </c>
      <c r="D67" s="44"/>
      <c r="E67" s="55">
        <f>VLOOKUP(C67,Resumen!$B$12:$C$17,2,0)</f>
        <v>0.5</v>
      </c>
    </row>
    <row r="68" spans="1:5" ht="15" x14ac:dyDescent="0.25">
      <c r="A68" s="42" t="s">
        <v>497</v>
      </c>
      <c r="B68" s="48" t="s">
        <v>464</v>
      </c>
      <c r="C68" s="43" t="s">
        <v>27</v>
      </c>
      <c r="D68" s="44"/>
      <c r="E68" s="55">
        <f>VLOOKUP(C68,Resumen!$B$12:$C$17,2,0)</f>
        <v>1</v>
      </c>
    </row>
    <row r="69" spans="1:5" ht="15" x14ac:dyDescent="0.25">
      <c r="A69" s="42" t="s">
        <v>498</v>
      </c>
      <c r="B69" s="48" t="s">
        <v>465</v>
      </c>
      <c r="C69" s="43" t="s">
        <v>27</v>
      </c>
      <c r="D69" s="44"/>
      <c r="E69" s="55">
        <f>VLOOKUP(C69,Resumen!$B$12:$C$17,2,0)</f>
        <v>1</v>
      </c>
    </row>
    <row r="70" spans="1:5" ht="26.4" x14ac:dyDescent="0.25">
      <c r="A70" s="42" t="s">
        <v>499</v>
      </c>
      <c r="B70" s="48" t="s">
        <v>466</v>
      </c>
      <c r="C70" s="43" t="s">
        <v>27</v>
      </c>
      <c r="D70" s="44"/>
      <c r="E70" s="55">
        <f>VLOOKUP(C70,Resumen!$B$12:$C$17,2,0)</f>
        <v>1</v>
      </c>
    </row>
    <row r="71" spans="1:5" ht="17.399999999999999" x14ac:dyDescent="0.3">
      <c r="A71" s="51" t="s">
        <v>380</v>
      </c>
      <c r="B71" s="52" t="s">
        <v>381</v>
      </c>
      <c r="C71" s="52"/>
      <c r="D71" s="52"/>
      <c r="E71" s="54">
        <f>AVERAGE(E72:E76)</f>
        <v>0.94000000000000006</v>
      </c>
    </row>
    <row r="72" spans="1:5" ht="15" x14ac:dyDescent="0.25">
      <c r="A72" s="42" t="s">
        <v>382</v>
      </c>
      <c r="B72" s="59" t="s">
        <v>384</v>
      </c>
      <c r="C72" s="43" t="s">
        <v>21</v>
      </c>
      <c r="D72" s="44"/>
      <c r="E72" s="55">
        <f>VLOOKUP(C72,Resumen!$B$12:$C$17,2,0)</f>
        <v>0.9</v>
      </c>
    </row>
    <row r="73" spans="1:5" ht="15" x14ac:dyDescent="0.25">
      <c r="A73" s="42" t="s">
        <v>383</v>
      </c>
      <c r="B73" s="48" t="s">
        <v>385</v>
      </c>
      <c r="C73" s="43" t="s">
        <v>24</v>
      </c>
      <c r="D73" s="44"/>
      <c r="E73" s="55">
        <f>VLOOKUP(C73,Resumen!$B$12:$C$17,2,0)</f>
        <v>0.95</v>
      </c>
    </row>
    <row r="74" spans="1:5" ht="26.4" x14ac:dyDescent="0.25">
      <c r="A74" s="42" t="s">
        <v>500</v>
      </c>
      <c r="B74" s="48" t="s">
        <v>467</v>
      </c>
      <c r="C74" s="43" t="s">
        <v>24</v>
      </c>
      <c r="D74" s="44"/>
      <c r="E74" s="55">
        <f>VLOOKUP(C74,Resumen!$B$12:$C$17,2,0)</f>
        <v>0.95</v>
      </c>
    </row>
    <row r="75" spans="1:5" ht="26.4" x14ac:dyDescent="0.25">
      <c r="A75" s="42" t="s">
        <v>501</v>
      </c>
      <c r="B75" s="48" t="s">
        <v>468</v>
      </c>
      <c r="C75" s="43" t="s">
        <v>24</v>
      </c>
      <c r="D75" s="44"/>
      <c r="E75" s="55">
        <f>VLOOKUP(C75,Resumen!$B$12:$C$17,2,0)</f>
        <v>0.95</v>
      </c>
    </row>
    <row r="76" spans="1:5" ht="26.4" x14ac:dyDescent="0.25">
      <c r="A76" s="42" t="s">
        <v>502</v>
      </c>
      <c r="B76" s="48" t="s">
        <v>469</v>
      </c>
      <c r="C76" s="43" t="s">
        <v>24</v>
      </c>
      <c r="D76" s="44"/>
      <c r="E76" s="55">
        <f>VLOOKUP(C76,Resumen!$B$12:$C$17,2,0)</f>
        <v>0.95</v>
      </c>
    </row>
    <row r="77" spans="1:5" ht="17.399999999999999" x14ac:dyDescent="0.3">
      <c r="A77" s="51" t="s">
        <v>387</v>
      </c>
      <c r="B77" s="52" t="s">
        <v>386</v>
      </c>
      <c r="C77" s="52"/>
      <c r="D77" s="52"/>
      <c r="E77" s="54">
        <f>AVERAGE(E78:E82)</f>
        <v>0.95</v>
      </c>
    </row>
    <row r="78" spans="1:5" ht="15" x14ac:dyDescent="0.25">
      <c r="A78" s="42" t="s">
        <v>391</v>
      </c>
      <c r="B78" s="59" t="s">
        <v>388</v>
      </c>
      <c r="C78" s="43" t="s">
        <v>24</v>
      </c>
      <c r="D78" s="44"/>
      <c r="E78" s="55">
        <f>VLOOKUP(C78,Resumen!$B$12:$C$17,2,0)</f>
        <v>0.95</v>
      </c>
    </row>
    <row r="79" spans="1:5" ht="15" x14ac:dyDescent="0.25">
      <c r="A79" s="42" t="s">
        <v>392</v>
      </c>
      <c r="B79" s="48" t="s">
        <v>389</v>
      </c>
      <c r="C79" s="43" t="s">
        <v>24</v>
      </c>
      <c r="D79" s="44"/>
      <c r="E79" s="55">
        <f>VLOOKUP(C79,Resumen!$B$12:$C$17,2,0)</f>
        <v>0.95</v>
      </c>
    </row>
    <row r="80" spans="1:5" ht="26.4" x14ac:dyDescent="0.25">
      <c r="A80" s="42" t="s">
        <v>503</v>
      </c>
      <c r="B80" s="48" t="s">
        <v>470</v>
      </c>
      <c r="C80" s="43" t="s">
        <v>24</v>
      </c>
      <c r="D80" s="44"/>
      <c r="E80" s="55">
        <f>VLOOKUP(C80,Resumen!$B$12:$C$17,2,0)</f>
        <v>0.95</v>
      </c>
    </row>
    <row r="81" spans="1:5" ht="26.4" x14ac:dyDescent="0.25">
      <c r="A81" s="42" t="s">
        <v>504</v>
      </c>
      <c r="B81" s="48" t="s">
        <v>471</v>
      </c>
      <c r="C81" s="43" t="s">
        <v>24</v>
      </c>
      <c r="D81" s="44"/>
      <c r="E81" s="55">
        <f>VLOOKUP(C81,Resumen!$B$12:$C$17,2,0)</f>
        <v>0.95</v>
      </c>
    </row>
    <row r="82" spans="1:5" ht="26.4" x14ac:dyDescent="0.25">
      <c r="A82" s="42" t="s">
        <v>505</v>
      </c>
      <c r="B82" s="48" t="s">
        <v>472</v>
      </c>
      <c r="C82" s="43" t="s">
        <v>24</v>
      </c>
      <c r="D82" s="44"/>
      <c r="E82" s="55">
        <f>VLOOKUP(C82,Resumen!$B$12:$C$17,2,0)</f>
        <v>0.95</v>
      </c>
    </row>
    <row r="83" spans="1:5" ht="17.399999999999999" x14ac:dyDescent="0.3">
      <c r="A83" s="51" t="s">
        <v>393</v>
      </c>
      <c r="B83" s="52" t="s">
        <v>390</v>
      </c>
      <c r="C83" s="52"/>
      <c r="D83" s="52"/>
      <c r="E83" s="54">
        <f>AVERAGE(E84:E88)</f>
        <v>0.95</v>
      </c>
    </row>
    <row r="84" spans="1:5" ht="15" x14ac:dyDescent="0.25">
      <c r="A84" s="42" t="s">
        <v>395</v>
      </c>
      <c r="B84" s="59" t="s">
        <v>396</v>
      </c>
      <c r="C84" s="43" t="s">
        <v>27</v>
      </c>
      <c r="D84" s="44"/>
      <c r="E84" s="55">
        <f>VLOOKUP(C84,Resumen!$B$12:$C$17,2,0)</f>
        <v>1</v>
      </c>
    </row>
    <row r="85" spans="1:5" ht="15" x14ac:dyDescent="0.25">
      <c r="A85" s="42" t="s">
        <v>394</v>
      </c>
      <c r="B85" s="48" t="s">
        <v>397</v>
      </c>
      <c r="C85" s="43" t="s">
        <v>24</v>
      </c>
      <c r="D85" s="44"/>
      <c r="E85" s="55">
        <f>VLOOKUP(C85,Resumen!$B$12:$C$17,2,0)</f>
        <v>0.95</v>
      </c>
    </row>
    <row r="86" spans="1:5" ht="26.4" x14ac:dyDescent="0.25">
      <c r="A86" s="42" t="s">
        <v>506</v>
      </c>
      <c r="B86" s="48" t="s">
        <v>473</v>
      </c>
      <c r="C86" s="43" t="s">
        <v>24</v>
      </c>
      <c r="D86" s="44"/>
      <c r="E86" s="55">
        <f>VLOOKUP(C86,Resumen!$B$12:$C$17,2,0)</f>
        <v>0.95</v>
      </c>
    </row>
    <row r="87" spans="1:5" ht="26.4" x14ac:dyDescent="0.25">
      <c r="A87" s="42" t="s">
        <v>507</v>
      </c>
      <c r="B87" s="48" t="s">
        <v>474</v>
      </c>
      <c r="C87" s="43" t="s">
        <v>21</v>
      </c>
      <c r="D87" s="44"/>
      <c r="E87" s="55">
        <f>VLOOKUP(C87,Resumen!$B$12:$C$17,2,0)</f>
        <v>0.9</v>
      </c>
    </row>
    <row r="88" spans="1:5" ht="26.4" x14ac:dyDescent="0.25">
      <c r="A88" s="42" t="s">
        <v>508</v>
      </c>
      <c r="B88" s="48" t="s">
        <v>475</v>
      </c>
      <c r="C88" s="43" t="s">
        <v>24</v>
      </c>
      <c r="D88" s="44"/>
      <c r="E88" s="55">
        <f>VLOOKUP(C88,Resumen!$B$12:$C$17,2,0)</f>
        <v>0.95</v>
      </c>
    </row>
    <row r="89" spans="1:5" ht="17.399999999999999" x14ac:dyDescent="0.3">
      <c r="A89" s="51" t="s">
        <v>399</v>
      </c>
      <c r="B89" s="52" t="s">
        <v>398</v>
      </c>
      <c r="C89" s="52"/>
      <c r="D89" s="52"/>
      <c r="E89" s="54">
        <f>AVERAGE(E90:E94)</f>
        <v>0.93</v>
      </c>
    </row>
    <row r="90" spans="1:5" ht="15" x14ac:dyDescent="0.25">
      <c r="A90" s="42" t="s">
        <v>400</v>
      </c>
      <c r="B90" s="59" t="s">
        <v>402</v>
      </c>
      <c r="C90" s="43" t="s">
        <v>24</v>
      </c>
      <c r="D90" s="44"/>
      <c r="E90" s="55">
        <f>VLOOKUP(C90,Resumen!$B$12:$C$17,2,0)</f>
        <v>0.95</v>
      </c>
    </row>
    <row r="91" spans="1:5" ht="15" x14ac:dyDescent="0.25">
      <c r="A91" s="42" t="s">
        <v>401</v>
      </c>
      <c r="B91" s="48" t="s">
        <v>403</v>
      </c>
      <c r="C91" s="43" t="s">
        <v>24</v>
      </c>
      <c r="D91" s="44"/>
      <c r="E91" s="55">
        <f>VLOOKUP(C91,Resumen!$B$12:$C$17,2,0)</f>
        <v>0.95</v>
      </c>
    </row>
    <row r="92" spans="1:5" ht="26.4" x14ac:dyDescent="0.25">
      <c r="A92" s="42" t="s">
        <v>509</v>
      </c>
      <c r="B92" s="48" t="s">
        <v>476</v>
      </c>
      <c r="C92" s="43" t="s">
        <v>21</v>
      </c>
      <c r="D92" s="44"/>
      <c r="E92" s="55">
        <f>VLOOKUP(C92,Resumen!$B$12:$C$17,2,0)</f>
        <v>0.9</v>
      </c>
    </row>
    <row r="93" spans="1:5" ht="26.4" x14ac:dyDescent="0.25">
      <c r="A93" s="42" t="s">
        <v>510</v>
      </c>
      <c r="B93" s="48" t="s">
        <v>477</v>
      </c>
      <c r="C93" s="43" t="s">
        <v>24</v>
      </c>
      <c r="D93" s="44"/>
      <c r="E93" s="55">
        <f>VLOOKUP(C93,Resumen!$B$12:$C$17,2,0)</f>
        <v>0.95</v>
      </c>
    </row>
    <row r="94" spans="1:5" ht="26.4" x14ac:dyDescent="0.25">
      <c r="A94" s="42" t="s">
        <v>511</v>
      </c>
      <c r="B94" s="48" t="s">
        <v>478</v>
      </c>
      <c r="C94" s="43" t="s">
        <v>21</v>
      </c>
      <c r="D94" s="44"/>
      <c r="E94" s="55">
        <f>VLOOKUP(C94,Resumen!$B$12:$C$17,2,0)</f>
        <v>0.9</v>
      </c>
    </row>
    <row r="95" spans="1:5" ht="17.399999999999999" x14ac:dyDescent="0.3">
      <c r="A95" s="51" t="s">
        <v>409</v>
      </c>
      <c r="B95" s="52" t="s">
        <v>404</v>
      </c>
      <c r="C95" s="52"/>
      <c r="D95" s="52"/>
      <c r="E95" s="54">
        <f>AVERAGE(E96:E102)</f>
        <v>0.95000000000000007</v>
      </c>
    </row>
    <row r="96" spans="1:5" ht="15" x14ac:dyDescent="0.25">
      <c r="A96" s="42" t="s">
        <v>410</v>
      </c>
      <c r="B96" s="59" t="s">
        <v>405</v>
      </c>
      <c r="C96" s="43" t="s">
        <v>21</v>
      </c>
      <c r="D96" s="44"/>
      <c r="E96" s="55">
        <f>VLOOKUP(C96,Resumen!$B$12:$C$17,2,0)</f>
        <v>0.9</v>
      </c>
    </row>
    <row r="97" spans="1:5" ht="15" x14ac:dyDescent="0.25">
      <c r="A97" s="42" t="s">
        <v>411</v>
      </c>
      <c r="B97" s="48" t="s">
        <v>406</v>
      </c>
      <c r="C97" s="43" t="s">
        <v>24</v>
      </c>
      <c r="D97" s="44"/>
      <c r="E97" s="55">
        <f>VLOOKUP(C97,Resumen!$B$12:$C$17,2,0)</f>
        <v>0.95</v>
      </c>
    </row>
    <row r="98" spans="1:5" ht="15" x14ac:dyDescent="0.25">
      <c r="A98" s="42" t="s">
        <v>412</v>
      </c>
      <c r="B98" s="48" t="s">
        <v>407</v>
      </c>
      <c r="C98" s="43" t="s">
        <v>27</v>
      </c>
      <c r="D98" s="44"/>
      <c r="E98" s="55">
        <f>VLOOKUP(C98,Resumen!$B$12:$C$17,2,0)</f>
        <v>1</v>
      </c>
    </row>
    <row r="99" spans="1:5" ht="15" x14ac:dyDescent="0.25">
      <c r="A99" s="42" t="s">
        <v>413</v>
      </c>
      <c r="B99" s="48" t="s">
        <v>408</v>
      </c>
      <c r="C99" s="43" t="s">
        <v>24</v>
      </c>
      <c r="D99" s="44"/>
      <c r="E99" s="55">
        <f>VLOOKUP(C99,Resumen!$B$12:$C$17,2,0)</f>
        <v>0.95</v>
      </c>
    </row>
    <row r="100" spans="1:5" ht="26.4" x14ac:dyDescent="0.25">
      <c r="A100" s="42" t="s">
        <v>512</v>
      </c>
      <c r="B100" s="48" t="s">
        <v>453</v>
      </c>
      <c r="C100" s="43" t="s">
        <v>21</v>
      </c>
      <c r="D100" s="44"/>
      <c r="E100" s="55">
        <f>VLOOKUP(C100,Resumen!$B$12:$C$17,2,0)</f>
        <v>0.9</v>
      </c>
    </row>
    <row r="101" spans="1:5" ht="26.4" x14ac:dyDescent="0.25">
      <c r="A101" s="42" t="s">
        <v>513</v>
      </c>
      <c r="B101" s="48" t="s">
        <v>454</v>
      </c>
      <c r="C101" s="43" t="s">
        <v>24</v>
      </c>
      <c r="D101" s="44"/>
      <c r="E101" s="55">
        <f>VLOOKUP(C101,Resumen!$B$12:$C$17,2,0)</f>
        <v>0.95</v>
      </c>
    </row>
    <row r="102" spans="1:5" ht="15" x14ac:dyDescent="0.25">
      <c r="A102" s="42" t="s">
        <v>514</v>
      </c>
      <c r="B102" s="48" t="s">
        <v>523</v>
      </c>
      <c r="C102" s="43" t="s">
        <v>27</v>
      </c>
      <c r="D102" s="44"/>
      <c r="E102" s="55">
        <f>VLOOKUP(C102,Resumen!$B$12:$C$17,2,0)</f>
        <v>1</v>
      </c>
    </row>
    <row r="103" spans="1:5" ht="17.399999999999999" x14ac:dyDescent="0.3">
      <c r="A103" s="51" t="s">
        <v>415</v>
      </c>
      <c r="B103" s="52" t="s">
        <v>414</v>
      </c>
      <c r="C103" s="52"/>
      <c r="D103" s="52"/>
      <c r="E103" s="54">
        <f>AVERAGE(E104:E109)</f>
        <v>0.95000000000000007</v>
      </c>
    </row>
    <row r="104" spans="1:5" ht="15" x14ac:dyDescent="0.25">
      <c r="A104" s="42" t="s">
        <v>416</v>
      </c>
      <c r="B104" s="59" t="s">
        <v>419</v>
      </c>
      <c r="C104" s="43" t="s">
        <v>21</v>
      </c>
      <c r="D104" s="44"/>
      <c r="E104" s="55">
        <f>VLOOKUP(C104,Resumen!$B$12:$C$17,2,0)</f>
        <v>0.9</v>
      </c>
    </row>
    <row r="105" spans="1:5" ht="15" x14ac:dyDescent="0.25">
      <c r="A105" s="42" t="s">
        <v>417</v>
      </c>
      <c r="B105" s="48" t="s">
        <v>420</v>
      </c>
      <c r="C105" s="43" t="s">
        <v>24</v>
      </c>
      <c r="D105" s="44"/>
      <c r="E105" s="55">
        <f>VLOOKUP(C105,Resumen!$B$12:$C$17,2,0)</f>
        <v>0.95</v>
      </c>
    </row>
    <row r="106" spans="1:5" ht="15" x14ac:dyDescent="0.25">
      <c r="A106" s="42" t="s">
        <v>418</v>
      </c>
      <c r="B106" s="48" t="s">
        <v>421</v>
      </c>
      <c r="C106" s="43" t="s">
        <v>27</v>
      </c>
      <c r="D106" s="44"/>
      <c r="E106" s="55">
        <f>VLOOKUP(C106,Resumen!$B$12:$C$17,2,0)</f>
        <v>1</v>
      </c>
    </row>
    <row r="107" spans="1:5" ht="15" x14ac:dyDescent="0.25">
      <c r="A107" s="42" t="s">
        <v>515</v>
      </c>
      <c r="B107" s="48" t="s">
        <v>525</v>
      </c>
      <c r="C107" s="43" t="s">
        <v>24</v>
      </c>
      <c r="D107" s="44"/>
      <c r="E107" s="55">
        <f>VLOOKUP(C107,Resumen!$B$12:$C$17,2,0)</f>
        <v>0.95</v>
      </c>
    </row>
    <row r="108" spans="1:5" ht="15" x14ac:dyDescent="0.25">
      <c r="A108" s="42" t="s">
        <v>516</v>
      </c>
      <c r="B108" s="48" t="s">
        <v>524</v>
      </c>
      <c r="C108" s="43" t="s">
        <v>24</v>
      </c>
      <c r="D108" s="44"/>
      <c r="E108" s="55">
        <f>VLOOKUP(C108,Resumen!$B$12:$C$17,2,0)</f>
        <v>0.95</v>
      </c>
    </row>
    <row r="109" spans="1:5" ht="15" x14ac:dyDescent="0.25">
      <c r="A109" s="42" t="s">
        <v>517</v>
      </c>
      <c r="B109" s="48" t="s">
        <v>455</v>
      </c>
      <c r="C109" s="43" t="s">
        <v>24</v>
      </c>
      <c r="D109" s="44"/>
      <c r="E109" s="55">
        <f>VLOOKUP(C109,Resumen!$B$12:$C$17,2,0)</f>
        <v>0.95</v>
      </c>
    </row>
    <row r="110" spans="1:5" ht="17.399999999999999" x14ac:dyDescent="0.3">
      <c r="A110" s="51" t="s">
        <v>422</v>
      </c>
      <c r="B110" s="52" t="s">
        <v>414</v>
      </c>
      <c r="C110" s="52"/>
      <c r="D110" s="52"/>
      <c r="E110" s="54">
        <f>AVERAGE(E111:E117)</f>
        <v>0.8928571428571429</v>
      </c>
    </row>
    <row r="111" spans="1:5" ht="15" x14ac:dyDescent="0.25">
      <c r="A111" s="42" t="s">
        <v>423</v>
      </c>
      <c r="B111" s="59" t="s">
        <v>427</v>
      </c>
      <c r="C111" s="43" t="s">
        <v>21</v>
      </c>
      <c r="D111" s="44"/>
      <c r="E111" s="55">
        <f>VLOOKUP(C111,Resumen!$B$12:$C$17,2,0)</f>
        <v>0.9</v>
      </c>
    </row>
    <row r="112" spans="1:5" ht="15" x14ac:dyDescent="0.25">
      <c r="A112" s="42" t="s">
        <v>424</v>
      </c>
      <c r="B112" s="48" t="s">
        <v>428</v>
      </c>
      <c r="C112" s="43" t="s">
        <v>18</v>
      </c>
      <c r="D112" s="44"/>
      <c r="E112" s="55">
        <f>VLOOKUP(C112,Resumen!$B$12:$C$17,2,0)</f>
        <v>0.5</v>
      </c>
    </row>
    <row r="113" spans="1:5" ht="15" x14ac:dyDescent="0.25">
      <c r="A113" s="42" t="s">
        <v>425</v>
      </c>
      <c r="B113" s="48" t="s">
        <v>429</v>
      </c>
      <c r="C113" s="43" t="s">
        <v>27</v>
      </c>
      <c r="D113" s="44"/>
      <c r="E113" s="55">
        <f>VLOOKUP(C113,Resumen!$B$12:$C$17,2,0)</f>
        <v>1</v>
      </c>
    </row>
    <row r="114" spans="1:5" ht="15" x14ac:dyDescent="0.25">
      <c r="A114" s="42" t="s">
        <v>426</v>
      </c>
      <c r="B114" s="48" t="s">
        <v>430</v>
      </c>
      <c r="C114" s="43" t="s">
        <v>24</v>
      </c>
      <c r="D114" s="44"/>
      <c r="E114" s="55">
        <f>VLOOKUP(C114,Resumen!$B$12:$C$17,2,0)</f>
        <v>0.95</v>
      </c>
    </row>
    <row r="115" spans="1:5" ht="15" x14ac:dyDescent="0.25">
      <c r="A115" s="42" t="s">
        <v>518</v>
      </c>
      <c r="B115" s="48" t="s">
        <v>456</v>
      </c>
      <c r="C115" s="43" t="s">
        <v>27</v>
      </c>
      <c r="D115" s="44"/>
      <c r="E115" s="55">
        <f>VLOOKUP(C115,Resumen!$B$12:$C$17,2,0)</f>
        <v>1</v>
      </c>
    </row>
    <row r="116" spans="1:5" ht="15" x14ac:dyDescent="0.25">
      <c r="A116" s="42" t="s">
        <v>519</v>
      </c>
      <c r="B116" s="48" t="s">
        <v>457</v>
      </c>
      <c r="C116" s="43" t="s">
        <v>24</v>
      </c>
      <c r="D116" s="44"/>
      <c r="E116" s="55">
        <f>VLOOKUP(C116,Resumen!$B$12:$C$17,2,0)</f>
        <v>0.95</v>
      </c>
    </row>
    <row r="117" spans="1:5" ht="15" x14ac:dyDescent="0.25">
      <c r="A117" s="42" t="s">
        <v>520</v>
      </c>
      <c r="B117" s="48" t="s">
        <v>526</v>
      </c>
      <c r="C117" s="43" t="s">
        <v>24</v>
      </c>
      <c r="D117" s="44"/>
      <c r="E117" s="55">
        <f>VLOOKUP(C117,Resumen!$B$12:$C$17,2,0)</f>
        <v>0.95</v>
      </c>
    </row>
  </sheetData>
  <sheetProtection selectLockedCells="1" selectUnlockedCells="1"/>
  <mergeCells count="1">
    <mergeCell ref="G2:H2"/>
  </mergeCells>
  <phoneticPr fontId="8" type="noConversion"/>
  <dataValidations count="1">
    <dataValidation operator="equal" allowBlank="1" showErrorMessage="1" sqref="D4:D7 D13:D16 D22:D28 D30:D36 D38:D44 D111:D117 D54:D58 D46:D52 D60:D64 D66:D70 D72:D76 D78:D82 D90:D94 D96:D102 D104:D109 D84:D88" xr:uid="{02E81234-27A3-4765-98FC-FA6A4B4DC50A}">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Hoja1</vt:lpstr>
      <vt:lpstr>Seccion_5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Amani</dc:creator>
  <cp:lastModifiedBy>Alain Chacón</cp:lastModifiedBy>
  <dcterms:created xsi:type="dcterms:W3CDTF">2023-12-19T23:49:49Z</dcterms:created>
  <dcterms:modified xsi:type="dcterms:W3CDTF">2025-06-16T08:30:16Z</dcterms:modified>
</cp:coreProperties>
</file>