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Ex2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itocastillo/Desktop/GERENCIA DE PROYECTOS 2025 1S/MATERIAL DEL CURSO/CASO 6 PLAN/"/>
    </mc:Choice>
  </mc:AlternateContent>
  <xr:revisionPtr revIDLastSave="0" documentId="13_ncr:1_{95D46CEE-7A38-EB4B-A814-B667D428B627}" xr6:coauthVersionLast="47" xr6:coauthVersionMax="47" xr10:uidLastSave="{00000000-0000-0000-0000-000000000000}"/>
  <bookViews>
    <workbookView xWindow="0" yWindow="760" windowWidth="30240" windowHeight="13680" activeTab="6" xr2:uid="{B6A9E61C-4F57-F842-B472-A4AE93BA1C96}"/>
  </bookViews>
  <sheets>
    <sheet name="CRONOGRAMA" sheetId="1" r:id="rId1"/>
    <sheet name="RESTRICCIONES S1" sheetId="2" r:id="rId2"/>
    <sheet name="RESTRICCIONES S2" sheetId="4" r:id="rId3"/>
    <sheet name="RECURSOS S1" sheetId="5" r:id="rId4"/>
    <sheet name="PAC 1" sheetId="3" r:id="rId5"/>
    <sheet name="RECURSOS S2" sheetId="6" r:id="rId6"/>
    <sheet name="PAC 2" sheetId="7" r:id="rId7"/>
  </sheets>
  <definedNames>
    <definedName name="_xlchart.v1.0" hidden="1">'PAC 1'!$E$14</definedName>
    <definedName name="_xlchart.v1.1" hidden="1">'PAC 1'!$F$13</definedName>
    <definedName name="_xlchart.v1.10" hidden="1">'PAC 1'!$F$14:$F$18</definedName>
    <definedName name="_xlchart.v1.11" hidden="1">'PAC 1'!$E$14:$E$18</definedName>
    <definedName name="_xlchart.v1.12" hidden="1">'PAC 1'!$F$13</definedName>
    <definedName name="_xlchart.v1.13" hidden="1">'PAC 1'!$F$14:$F$18</definedName>
    <definedName name="_xlchart.v1.14" hidden="1">'PAC 1'!$E$14</definedName>
    <definedName name="_xlchart.v1.15" hidden="1">'PAC 1'!$F$13</definedName>
    <definedName name="_xlchart.v1.16" hidden="1">'PAC 1'!$F$14</definedName>
    <definedName name="_xlchart.v1.2" hidden="1">'PAC 1'!$F$14</definedName>
    <definedName name="_xlchart.v1.3" hidden="1">'PAC 1'!$E$14</definedName>
    <definedName name="_xlchart.v1.4" hidden="1">'PAC 1'!$F$13</definedName>
    <definedName name="_xlchart.v1.5" hidden="1">'PAC 1'!$F$14</definedName>
    <definedName name="_xlchart.v1.6" hidden="1">'PAC 1'!$E$14</definedName>
    <definedName name="_xlchart.v1.7" hidden="1">'PAC 1'!$E$14:$E$18</definedName>
    <definedName name="_xlchart.v1.8" hidden="1">'PAC 1'!$F$13</definedName>
    <definedName name="_xlchart.v1.9" hidden="1">'PAC 1'!$F$14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7" l="1"/>
  <c r="C17" i="7"/>
  <c r="C18" i="7"/>
  <c r="C19" i="7"/>
  <c r="C20" i="7"/>
  <c r="C15" i="7"/>
  <c r="C5" i="3" l="1"/>
  <c r="C4" i="3"/>
  <c r="C3" i="3"/>
  <c r="C15" i="3" s="1"/>
  <c r="E7" i="5"/>
  <c r="E6" i="5"/>
  <c r="E5" i="5"/>
  <c r="C7" i="5"/>
  <c r="C6" i="5"/>
  <c r="C5" i="5"/>
  <c r="E51" i="5"/>
  <c r="E18" i="5"/>
  <c r="D24" i="5"/>
  <c r="D23" i="5"/>
  <c r="D22" i="5"/>
  <c r="D34" i="5"/>
  <c r="D33" i="5"/>
  <c r="D32" i="5"/>
  <c r="E24" i="5"/>
  <c r="E23" i="5"/>
  <c r="E53" i="5"/>
  <c r="E52" i="5"/>
  <c r="E45" i="5"/>
  <c r="E44" i="5"/>
  <c r="E43" i="5"/>
  <c r="E37" i="5"/>
  <c r="E36" i="5"/>
  <c r="E35" i="5"/>
  <c r="E34" i="5"/>
  <c r="E33" i="5"/>
  <c r="E32" i="5"/>
  <c r="C26" i="4"/>
  <c r="C34" i="4" s="1"/>
  <c r="C25" i="4"/>
  <c r="C33" i="4" s="1"/>
  <c r="C24" i="4"/>
  <c r="C32" i="4" s="1"/>
  <c r="E27" i="6"/>
  <c r="E26" i="6"/>
  <c r="E25" i="6"/>
  <c r="E24" i="6"/>
  <c r="E23" i="6"/>
  <c r="E22" i="6"/>
  <c r="E27" i="5"/>
  <c r="E26" i="5"/>
  <c r="E25" i="5"/>
  <c r="E22" i="5"/>
  <c r="K11" i="4"/>
  <c r="K10" i="4"/>
  <c r="K9" i="4"/>
  <c r="K8" i="4"/>
  <c r="K7" i="4"/>
  <c r="K6" i="4"/>
  <c r="K19" i="4"/>
  <c r="K18" i="4"/>
  <c r="K17" i="4"/>
  <c r="K16" i="4"/>
  <c r="K15" i="4"/>
  <c r="K14" i="4"/>
  <c r="K13" i="4"/>
  <c r="K12" i="4"/>
  <c r="K5" i="4"/>
  <c r="K4" i="4"/>
  <c r="K13" i="2"/>
  <c r="C13" i="2"/>
  <c r="C5" i="2"/>
  <c r="C19" i="2" s="1"/>
  <c r="C27" i="2" s="1"/>
  <c r="C6" i="2"/>
  <c r="C7" i="2"/>
  <c r="C20" i="2" s="1"/>
  <c r="C28" i="2" s="1"/>
  <c r="C8" i="2"/>
  <c r="C9" i="2"/>
  <c r="C10" i="2"/>
  <c r="C11" i="2"/>
  <c r="C12" i="2"/>
  <c r="K9" i="2"/>
  <c r="K10" i="2"/>
  <c r="K11" i="2"/>
  <c r="C4" i="2"/>
  <c r="C18" i="2" s="1"/>
  <c r="C26" i="2" s="1"/>
  <c r="K4" i="2"/>
  <c r="F21" i="1"/>
  <c r="K21" i="1" s="1"/>
  <c r="F20" i="1"/>
  <c r="K20" i="1" s="1"/>
  <c r="F19" i="1"/>
  <c r="K19" i="1" s="1"/>
  <c r="F18" i="1"/>
  <c r="K18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F9" i="1"/>
  <c r="G9" i="1" s="1"/>
  <c r="F8" i="1"/>
  <c r="E28" i="5" l="1"/>
  <c r="E38" i="5"/>
  <c r="F22" i="1"/>
  <c r="K22" i="1"/>
  <c r="G18" i="1"/>
  <c r="G8" i="1"/>
  <c r="G19" i="1"/>
  <c r="K12" i="2"/>
  <c r="K8" i="2"/>
  <c r="K7" i="2"/>
  <c r="K6" i="2"/>
  <c r="K5" i="2"/>
  <c r="G22" i="1" l="1"/>
  <c r="G24" i="1" s="1"/>
  <c r="K24" i="1" l="1"/>
  <c r="K26" i="1" s="1"/>
  <c r="G26" i="1"/>
</calcChain>
</file>

<file path=xl/sharedStrings.xml><?xml version="1.0" encoding="utf-8"?>
<sst xmlns="http://schemas.openxmlformats.org/spreadsheetml/2006/main" count="288" uniqueCount="110">
  <si>
    <t>RUBRO</t>
  </si>
  <si>
    <t>SE PUEDE HACER</t>
  </si>
  <si>
    <t>ANALISIS DE RESTRICCIONES</t>
  </si>
  <si>
    <t>DISEÑOS</t>
  </si>
  <si>
    <t>MATERIALES</t>
  </si>
  <si>
    <t>M.O.</t>
  </si>
  <si>
    <t>EQUIPOS Y HERRAMIENTAS</t>
  </si>
  <si>
    <t>PRE REQUISITOS</t>
  </si>
  <si>
    <t>CONDICIONES DE SITIO</t>
  </si>
  <si>
    <t>CLIMA</t>
  </si>
  <si>
    <t>SE PUEDE</t>
  </si>
  <si>
    <t>SI</t>
  </si>
  <si>
    <t>NO</t>
  </si>
  <si>
    <t>m3</t>
  </si>
  <si>
    <t>MANO DE OBRA</t>
  </si>
  <si>
    <t>Kg</t>
  </si>
  <si>
    <r>
      <rPr>
        <b/>
        <sz val="9"/>
        <rFont val="Arial"/>
        <family val="2"/>
      </rPr>
      <t>GOBIERNO AUTONOMO DESCENTRALIZADO MUNICIPAL DEL CANTON LATACUNGA</t>
    </r>
  </si>
  <si>
    <r>
      <rPr>
        <b/>
        <sz val="6.5"/>
        <rFont val="Arial"/>
        <family val="2"/>
      </rPr>
      <t>PROYECTO: Contratar la obras pública para la construcción de un cerramiento en el estadio de Tandaliví parroquia Aláquez</t>
    </r>
  </si>
  <si>
    <r>
      <rPr>
        <b/>
        <u/>
        <sz val="9"/>
        <rFont val="Arial"/>
        <family val="2"/>
      </rPr>
      <t>CRONOGRAMA VALORADO DE TRABAJOS</t>
    </r>
  </si>
  <si>
    <r>
      <rPr>
        <b/>
        <sz val="7.5"/>
        <rFont val="Arial"/>
        <family val="2"/>
      </rPr>
      <t>PERIODOS (MESES/SEMANAS)</t>
    </r>
  </si>
  <si>
    <r>
      <rPr>
        <b/>
        <sz val="7.5"/>
        <rFont val="Arial"/>
        <family val="2"/>
      </rPr>
      <t>RUBRO</t>
    </r>
  </si>
  <si>
    <r>
      <rPr>
        <b/>
        <sz val="7.5"/>
        <rFont val="Arial"/>
        <family val="2"/>
      </rPr>
      <t>DESCRIPCION</t>
    </r>
  </si>
  <si>
    <r>
      <rPr>
        <b/>
        <sz val="7.5"/>
        <rFont val="Arial"/>
        <family val="2"/>
      </rPr>
      <t>UNIDAD</t>
    </r>
  </si>
  <si>
    <r>
      <rPr>
        <b/>
        <sz val="7.5"/>
        <rFont val="Arial"/>
        <family val="2"/>
      </rPr>
      <t>CANTIDAD</t>
    </r>
  </si>
  <si>
    <r>
      <rPr>
        <b/>
        <sz val="7.5"/>
        <rFont val="Arial"/>
        <family val="2"/>
      </rPr>
      <t>P. UNITARIO</t>
    </r>
  </si>
  <si>
    <r>
      <rPr>
        <b/>
        <sz val="7.5"/>
        <rFont val="Arial"/>
        <family val="2"/>
      </rPr>
      <t>P. TOTAL</t>
    </r>
  </si>
  <si>
    <r>
      <rPr>
        <b/>
        <sz val="7.5"/>
        <rFont val="Arial"/>
        <family val="2"/>
      </rPr>
      <t>1 MES</t>
    </r>
  </si>
  <si>
    <r>
      <rPr>
        <b/>
        <sz val="7.5"/>
        <rFont val="Arial"/>
        <family val="2"/>
      </rPr>
      <t>2 MES</t>
    </r>
  </si>
  <si>
    <r>
      <rPr>
        <b/>
        <sz val="6.5"/>
        <rFont val="Arial"/>
        <family val="2"/>
      </rPr>
      <t>PRELIMINARES</t>
    </r>
  </si>
  <si>
    <r>
      <rPr>
        <sz val="6.5"/>
        <rFont val="Arial MT"/>
        <family val="2"/>
      </rPr>
      <t>EXCAVACION DE PLINTOS</t>
    </r>
  </si>
  <si>
    <r>
      <rPr>
        <sz val="6.5"/>
        <rFont val="Arial MT"/>
        <family val="2"/>
      </rPr>
      <t>m3</t>
    </r>
  </si>
  <si>
    <r>
      <rPr>
        <sz val="6.5"/>
        <rFont val="Arial MT"/>
        <family val="2"/>
      </rPr>
      <t>EXCAVACION DE CIMIENTOS</t>
    </r>
  </si>
  <si>
    <r>
      <rPr>
        <b/>
        <sz val="6.5"/>
        <rFont val="Arial"/>
        <family val="2"/>
      </rPr>
      <t>CIMENTACION</t>
    </r>
  </si>
  <si>
    <r>
      <rPr>
        <sz val="6.5"/>
        <rFont val="Arial MT"/>
        <family val="2"/>
      </rPr>
      <t>REPLANTILLO HORMIGON SIMPLE F'c=180 kg/cm2</t>
    </r>
  </si>
  <si>
    <r>
      <rPr>
        <sz val="6.5"/>
        <rFont val="Arial MT"/>
        <family val="2"/>
      </rPr>
      <t>ACERO DE REFUERZO F'y=4200 kg/cm2</t>
    </r>
  </si>
  <si>
    <r>
      <rPr>
        <sz val="6.5"/>
        <rFont val="Arial MT"/>
        <family val="2"/>
      </rPr>
      <t>kg</t>
    </r>
  </si>
  <si>
    <r>
      <rPr>
        <sz val="6.5"/>
        <rFont val="Arial MT"/>
        <family val="2"/>
      </rPr>
      <t>HORMIGON SIMPLE PLINTOS F'c=210 kg/cm2</t>
    </r>
  </si>
  <si>
    <r>
      <rPr>
        <sz val="6.5"/>
        <rFont val="Arial MT"/>
        <family val="2"/>
      </rPr>
      <t>CIMIENTOS DE HORMIGON CICLOPEO 40% PIED</t>
    </r>
  </si>
  <si>
    <r>
      <rPr>
        <sz val="6.5"/>
        <rFont val="Arial MT"/>
        <family val="2"/>
      </rPr>
      <t>HORMIGON SIMPLE CADENA INFERIOR F'c=210 k</t>
    </r>
  </si>
  <si>
    <r>
      <rPr>
        <sz val="6.5"/>
        <rFont val="Arial MT"/>
        <family val="2"/>
      </rPr>
      <t>HORMIGON SIMPLE COLUMNA F'c=210 kg/cm2</t>
    </r>
  </si>
  <si>
    <r>
      <rPr>
        <b/>
        <sz val="6.5"/>
        <rFont val="Arial"/>
        <family val="2"/>
      </rPr>
      <t>ACABADOS</t>
    </r>
  </si>
  <si>
    <r>
      <rPr>
        <sz val="6.5"/>
        <rFont val="Arial MT"/>
        <family val="2"/>
      </rPr>
      <t>MAMPOSTERIA DE BLOQUE DE 15 cm</t>
    </r>
  </si>
  <si>
    <r>
      <rPr>
        <sz val="6.5"/>
        <rFont val="Arial MT"/>
        <family val="2"/>
      </rPr>
      <t>m2</t>
    </r>
  </si>
  <si>
    <r>
      <rPr>
        <sz val="6.5"/>
        <rFont val="Arial MT"/>
        <family val="2"/>
      </rPr>
      <t>CERRAMIENTO MALLA h=1.50 m INC PARANTE T</t>
    </r>
  </si>
  <si>
    <r>
      <rPr>
        <sz val="6.5"/>
        <rFont val="Arial MT"/>
        <family val="2"/>
      </rPr>
      <t>m</t>
    </r>
  </si>
  <si>
    <r>
      <rPr>
        <sz val="6.5"/>
        <rFont val="Arial MT"/>
        <family val="2"/>
      </rPr>
      <t>PUERTA DE MALLA GALVANIZADA 2.50x2.10 TUB</t>
    </r>
  </si>
  <si>
    <r>
      <rPr>
        <sz val="6.5"/>
        <rFont val="Arial MT"/>
        <family val="2"/>
      </rPr>
      <t>u</t>
    </r>
  </si>
  <si>
    <r>
      <rPr>
        <sz val="6.5"/>
        <rFont val="Arial MT"/>
        <family val="2"/>
      </rPr>
      <t>PUERTA METALICA 1.00x2.10 m (INCL. CERRADU</t>
    </r>
  </si>
  <si>
    <r>
      <rPr>
        <sz val="6.5"/>
        <rFont val="Arial MT"/>
        <family val="2"/>
      </rPr>
      <t>INVERSION MENSUAL</t>
    </r>
  </si>
  <si>
    <r>
      <rPr>
        <sz val="6.5"/>
        <rFont val="Arial MT"/>
        <family val="2"/>
      </rPr>
      <t>AVANCE MENSUAL (%)</t>
    </r>
  </si>
  <si>
    <r>
      <rPr>
        <sz val="6.5"/>
        <rFont val="Arial MT"/>
        <family val="2"/>
      </rPr>
      <t>INVERSION ACUMULADA AL 100% (linea e=1p)</t>
    </r>
  </si>
  <si>
    <r>
      <rPr>
        <sz val="6.5"/>
        <rFont val="Arial MT"/>
        <family val="2"/>
      </rPr>
      <t>AVANCE ACUMULADO (%)</t>
    </r>
  </si>
  <si>
    <r>
      <rPr>
        <sz val="6.5"/>
        <rFont val="Arial MT"/>
        <family val="2"/>
      </rPr>
      <t>INVERSION ACUMULADA AL 80% (linea e=0.5p)</t>
    </r>
  </si>
  <si>
    <r>
      <rPr>
        <sz val="6.5"/>
        <rFont val="Arial MT"/>
        <family val="2"/>
      </rPr>
      <t>PLAZO TOTAL: 45 DÍAS</t>
    </r>
  </si>
  <si>
    <t>FECHA: 18 NOV 2024</t>
  </si>
  <si>
    <t>SE DEBE HACER</t>
  </si>
  <si>
    <t>INVENTARIO DE TRABAJO EJECUTABLE SEMANA 1</t>
  </si>
  <si>
    <t>EQUIPO</t>
  </si>
  <si>
    <t>HERRAMIENTAS</t>
  </si>
  <si>
    <t>SERVICIOS</t>
  </si>
  <si>
    <t>INDIRECTOS</t>
  </si>
  <si>
    <t>DESCRIPCION</t>
  </si>
  <si>
    <t>UNIDAD</t>
  </si>
  <si>
    <t>CANTIDAD</t>
  </si>
  <si>
    <t>C.UNITARIO</t>
  </si>
  <si>
    <t>C TOTAL</t>
  </si>
  <si>
    <t>CATEGORIA</t>
  </si>
  <si>
    <t>C.HORA</t>
  </si>
  <si>
    <t>PEON</t>
  </si>
  <si>
    <t>HORAS</t>
  </si>
  <si>
    <t>ACTIVIDADES PLANIFICADAS SEMANA 1</t>
  </si>
  <si>
    <t>RESTRICCIONES POR LIBERAR</t>
  </si>
  <si>
    <t>HORMIGON PARA REPLANTILLO</t>
  </si>
  <si>
    <t>HORMIGON PARA PLINTOS, CICLOPEO, CADENA Y COLUMNA</t>
  </si>
  <si>
    <t>#</t>
  </si>
  <si>
    <t>Residente</t>
  </si>
  <si>
    <t>OBSERVACIONES</t>
  </si>
  <si>
    <t>RESPONSABLE</t>
  </si>
  <si>
    <t>INVENTARIO DE TRABAJO EJECUTABLE SEMANA 2</t>
  </si>
  <si>
    <t>ACTIVIDADES PLANIFICADAS SEMANA 2</t>
  </si>
  <si>
    <t>RESTRICCIONES POR LIBERAR SEMANA 2</t>
  </si>
  <si>
    <t xml:space="preserve"> COSTO UNI</t>
  </si>
  <si>
    <t>EQUIPO Y HERRAMIENTA</t>
  </si>
  <si>
    <t>PICO</t>
  </si>
  <si>
    <t>PALA</t>
  </si>
  <si>
    <t>CARRETILLA</t>
  </si>
  <si>
    <t>AYUDANTE</t>
  </si>
  <si>
    <t>MAESTRO MAYOR</t>
  </si>
  <si>
    <t>AMOLADORA 6500 RPM</t>
  </si>
  <si>
    <t>DOBLADORA HIERRO</t>
  </si>
  <si>
    <t>TOTAL</t>
  </si>
  <si>
    <t>ENERGIA ELECTRICA</t>
  </si>
  <si>
    <t>MOVILIZACION COMPRAS</t>
  </si>
  <si>
    <t>Global</t>
  </si>
  <si>
    <t>ACERO REFUERZO F'y=4200 kg/cm2</t>
  </si>
  <si>
    <t>ALAMBRE GALVANIZADO # 18</t>
  </si>
  <si>
    <t>DISCO DE CORTE</t>
  </si>
  <si>
    <t xml:space="preserve">u </t>
  </si>
  <si>
    <t>ACTIVIDAD</t>
  </si>
  <si>
    <t>COMPLETA</t>
  </si>
  <si>
    <t>CNC</t>
  </si>
  <si>
    <t>PAC</t>
  </si>
  <si>
    <t>Falla de proveedor</t>
  </si>
  <si>
    <t>SEMANA</t>
  </si>
  <si>
    <t>Falla de M.O.</t>
  </si>
  <si>
    <t>Daño de Maquinaria</t>
  </si>
  <si>
    <t>Clima adverso</t>
  </si>
  <si>
    <t>Error de diseño</t>
  </si>
  <si>
    <t>f</t>
  </si>
  <si>
    <t>Se cumplió el 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</si>
</sst>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>
    <font>
      <sz val="11"/>
      <color indexed="8"/>
      <name val="Calibri"/>
    </font>
    <font>
      <sz val="11"/>
      <color indexed="8"/>
      <name val="Calibri"/>
      <family val="2"/>
    </font>
    <font>
      <b/>
      <sz val="11"/>
      <color indexed="8"/>
      <name val="Arial"/>
      <family val="2"/>
    </font>
    <font>
      <b/>
      <sz val="11"/>
      <color indexed="8"/>
      <name val="Calibri"/>
      <family val="2"/>
    </font>
    <font>
      <b/>
      <sz val="14"/>
      <color indexed="8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Calibri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b/>
      <sz val="6.5"/>
      <name val="Arial"/>
      <family val="2"/>
    </font>
    <font>
      <b/>
      <u/>
      <sz val="9"/>
      <name val="Arial"/>
      <family val="2"/>
    </font>
    <font>
      <b/>
      <sz val="7.5"/>
      <name val="Arial"/>
      <family val="2"/>
    </font>
    <font>
      <b/>
      <sz val="6"/>
      <color rgb="FF000000"/>
      <name val="Arial"/>
      <family val="2"/>
    </font>
    <font>
      <sz val="6.5"/>
      <color rgb="FF000000"/>
      <name val="Arial MT"/>
      <family val="2"/>
    </font>
    <font>
      <sz val="6.5"/>
      <name val="Arial MT"/>
    </font>
    <font>
      <sz val="6.5"/>
      <name val="Arial MT"/>
      <family val="2"/>
    </font>
    <font>
      <sz val="10"/>
      <color rgb="FF000000"/>
      <name val="Times New Roman"/>
      <family val="1"/>
    </font>
    <font>
      <sz val="7.5"/>
      <color rgb="FF000000"/>
      <name val="Arial MT"/>
      <family val="2"/>
    </font>
    <font>
      <sz val="11"/>
      <color rgb="FFFF0000"/>
      <name val="Arial"/>
      <family val="2"/>
    </font>
    <font>
      <b/>
      <i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585858"/>
      </bottom>
      <diagonal/>
    </border>
    <border>
      <left/>
      <right/>
      <top style="thin">
        <color rgb="FF000000"/>
      </top>
      <bottom style="thin">
        <color rgb="FF585858"/>
      </bottom>
      <diagonal/>
    </border>
    <border>
      <left/>
      <right style="thin">
        <color rgb="FF000000"/>
      </right>
      <top style="thin">
        <color rgb="FF000000"/>
      </top>
      <bottom style="thin">
        <color rgb="FF585858"/>
      </bottom>
      <diagonal/>
    </border>
    <border>
      <left style="thin">
        <color rgb="FF000000"/>
      </left>
      <right/>
      <top style="thin">
        <color rgb="FF585858"/>
      </top>
      <bottom style="thin">
        <color rgb="FF585858"/>
      </bottom>
      <diagonal/>
    </border>
    <border>
      <left/>
      <right/>
      <top style="thin">
        <color rgb="FF585858"/>
      </top>
      <bottom style="thin">
        <color rgb="FF585858"/>
      </bottom>
      <diagonal/>
    </border>
    <border>
      <left/>
      <right style="thin">
        <color rgb="FF000000"/>
      </right>
      <top style="thin">
        <color rgb="FF585858"/>
      </top>
      <bottom style="thin">
        <color rgb="FF585858"/>
      </bottom>
      <diagonal/>
    </border>
    <border>
      <left style="thin">
        <color rgb="FF000000"/>
      </left>
      <right/>
      <top style="thin">
        <color rgb="FF585858"/>
      </top>
      <bottom style="thin">
        <color rgb="FF000000"/>
      </bottom>
      <diagonal/>
    </border>
    <border>
      <left/>
      <right/>
      <top style="thin">
        <color rgb="FF585858"/>
      </top>
      <bottom style="thin">
        <color rgb="FF000000"/>
      </bottom>
      <diagonal/>
    </border>
    <border>
      <left/>
      <right style="thin">
        <color rgb="FF000000"/>
      </right>
      <top style="thin">
        <color rgb="FF585858"/>
      </top>
      <bottom style="thin">
        <color rgb="FF000000"/>
      </bottom>
      <diagonal/>
    </border>
    <border>
      <left style="thin">
        <color rgb="FF000000"/>
      </left>
      <right/>
      <top style="thin">
        <color rgb="FF585858"/>
      </top>
      <bottom/>
      <diagonal/>
    </border>
    <border>
      <left/>
      <right/>
      <top style="thin">
        <color rgb="FF585858"/>
      </top>
      <bottom/>
      <diagonal/>
    </border>
    <border>
      <left/>
      <right style="thin">
        <color rgb="FF000000"/>
      </right>
      <top style="thin">
        <color rgb="FF58585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Fill="0" applyProtection="0"/>
    <xf numFmtId="9" fontId="9" fillId="0" borderId="0" applyFont="0" applyFill="0" applyBorder="0" applyAlignment="0" applyProtection="0"/>
  </cellStyleXfs>
  <cellXfs count="108">
    <xf numFmtId="0" fontId="0" fillId="0" borderId="0" xfId="0" applyFill="1" applyProtection="1"/>
    <xf numFmtId="0" fontId="1" fillId="0" borderId="0" xfId="0" applyFont="1" applyFill="1" applyProtection="1"/>
    <xf numFmtId="2" fontId="0" fillId="0" borderId="0" xfId="0" applyNumberFormat="1" applyFill="1" applyProtection="1"/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vertical="center"/>
    </xf>
    <xf numFmtId="0" fontId="3" fillId="0" borderId="0" xfId="0" applyFont="1" applyFill="1" applyProtection="1"/>
    <xf numFmtId="0" fontId="4" fillId="0" borderId="0" xfId="0" applyFont="1" applyFill="1"/>
    <xf numFmtId="0" fontId="5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Fill="1" applyBorder="1" applyProtection="1"/>
    <xf numFmtId="2" fontId="0" fillId="0" borderId="1" xfId="0" applyNumberFormat="1" applyFill="1" applyBorder="1" applyProtection="1"/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7" fillId="0" borderId="0" xfId="0" applyFont="1" applyFill="1" applyProtection="1"/>
    <xf numFmtId="0" fontId="8" fillId="0" borderId="0" xfId="0" applyFont="1" applyFill="1" applyAlignment="1">
      <alignment horizontal="center"/>
    </xf>
    <xf numFmtId="0" fontId="5" fillId="0" borderId="1" xfId="0" applyFont="1" applyFill="1" applyBorder="1" applyAlignment="1" applyProtection="1">
      <alignment horizontal="center"/>
    </xf>
    <xf numFmtId="0" fontId="0" fillId="0" borderId="0" xfId="0" applyAlignment="1">
      <alignment horizontal="left" vertical="top"/>
    </xf>
    <xf numFmtId="0" fontId="0" fillId="0" borderId="2" xfId="0" applyBorder="1" applyAlignment="1">
      <alignment horizontal="left" vertical="top" wrapText="1"/>
    </xf>
    <xf numFmtId="1" fontId="14" fillId="0" borderId="7" xfId="0" applyNumberFormat="1" applyFont="1" applyBorder="1" applyAlignment="1">
      <alignment horizontal="center" vertical="top" shrinkToFit="1"/>
    </xf>
    <xf numFmtId="0" fontId="0" fillId="0" borderId="8" xfId="0" applyBorder="1" applyAlignment="1">
      <alignment horizontal="left" vertical="center" wrapText="1"/>
    </xf>
    <xf numFmtId="0" fontId="11" fillId="0" borderId="8" xfId="0" applyFont="1" applyBorder="1" applyAlignment="1">
      <alignment horizontal="left" vertical="top" wrapText="1"/>
    </xf>
    <xf numFmtId="1" fontId="15" fillId="0" borderId="8" xfId="0" applyNumberFormat="1" applyFont="1" applyBorder="1" applyAlignment="1">
      <alignment horizontal="center" vertical="top" shrinkToFit="1"/>
    </xf>
    <xf numFmtId="0" fontId="16" fillId="0" borderId="8" xfId="0" applyFont="1" applyBorder="1" applyAlignment="1">
      <alignment horizontal="left" vertical="top" wrapText="1"/>
    </xf>
    <xf numFmtId="0" fontId="16" fillId="0" borderId="8" xfId="0" applyFont="1" applyBorder="1" applyAlignment="1">
      <alignment horizontal="center" vertical="top" wrapText="1"/>
    </xf>
    <xf numFmtId="2" fontId="15" fillId="0" borderId="8" xfId="0" applyNumberFormat="1" applyFont="1" applyBorder="1" applyAlignment="1">
      <alignment horizontal="right" vertical="top" shrinkToFit="1"/>
    </xf>
    <xf numFmtId="4" fontId="15" fillId="0" borderId="8" xfId="0" applyNumberFormat="1" applyFont="1" applyBorder="1" applyAlignment="1">
      <alignment horizontal="right" vertical="top" shrinkToFit="1"/>
    </xf>
    <xf numFmtId="1" fontId="15" fillId="0" borderId="3" xfId="0" applyNumberFormat="1" applyFont="1" applyBorder="1" applyAlignment="1">
      <alignment horizontal="center" vertical="top" shrinkToFit="1"/>
    </xf>
    <xf numFmtId="0" fontId="16" fillId="0" borderId="3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center" vertical="top" wrapText="1"/>
    </xf>
    <xf numFmtId="2" fontId="15" fillId="0" borderId="3" xfId="0" applyNumberFormat="1" applyFont="1" applyBorder="1" applyAlignment="1">
      <alignment horizontal="right" vertical="top" shrinkToFit="1"/>
    </xf>
    <xf numFmtId="0" fontId="0" fillId="0" borderId="1" xfId="0" applyBorder="1" applyAlignment="1">
      <alignment horizontal="left" wrapText="1"/>
    </xf>
    <xf numFmtId="2" fontId="15" fillId="0" borderId="1" xfId="0" applyNumberFormat="1" applyFont="1" applyBorder="1" applyAlignment="1">
      <alignment horizontal="right" vertical="top" shrinkToFit="1"/>
    </xf>
    <xf numFmtId="0" fontId="0" fillId="0" borderId="0" xfId="0" applyAlignment="1">
      <alignment horizontal="left" wrapText="1"/>
    </xf>
    <xf numFmtId="0" fontId="16" fillId="0" borderId="0" xfId="0" applyFont="1" applyAlignment="1">
      <alignment horizontal="left" vertical="top" wrapText="1"/>
    </xf>
    <xf numFmtId="0" fontId="2" fillId="0" borderId="0" xfId="0" applyFont="1" applyFill="1" applyProtection="1"/>
    <xf numFmtId="0" fontId="5" fillId="0" borderId="0" xfId="0" applyFont="1" applyFill="1" applyProtection="1"/>
    <xf numFmtId="0" fontId="5" fillId="0" borderId="1" xfId="0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0" fontId="1" fillId="0" borderId="1" xfId="0" applyFont="1" applyFill="1" applyBorder="1" applyProtection="1"/>
    <xf numFmtId="0" fontId="3" fillId="0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7" fillId="0" borderId="1" xfId="0" applyFont="1" applyFill="1" applyBorder="1" applyAlignment="1" applyProtection="1">
      <alignment horizontal="center"/>
    </xf>
    <xf numFmtId="2" fontId="1" fillId="0" borderId="1" xfId="0" applyNumberFormat="1" applyFont="1" applyFill="1" applyBorder="1" applyProtection="1"/>
    <xf numFmtId="0" fontId="1" fillId="0" borderId="1" xfId="0" applyFont="1" applyFill="1" applyBorder="1" applyAlignment="1" applyProtection="1">
      <alignment wrapText="1"/>
    </xf>
    <xf numFmtId="0" fontId="20" fillId="0" borderId="0" xfId="0" applyFont="1" applyFill="1" applyProtection="1"/>
    <xf numFmtId="0" fontId="0" fillId="0" borderId="0" xfId="0" applyAlignment="1">
      <alignment horizontal="left" wrapText="1"/>
    </xf>
    <xf numFmtId="0" fontId="16" fillId="0" borderId="1" xfId="0" applyFont="1" applyBorder="1" applyAlignment="1">
      <alignment horizontal="left" vertical="top" wrapText="1"/>
    </xf>
    <xf numFmtId="4" fontId="19" fillId="0" borderId="1" xfId="0" applyNumberFormat="1" applyFont="1" applyBorder="1" applyAlignment="1">
      <alignment horizontal="left" vertical="top" indent="1" shrinkToFit="1"/>
    </xf>
    <xf numFmtId="10" fontId="19" fillId="0" borderId="24" xfId="1" applyNumberFormat="1" applyFont="1" applyBorder="1" applyAlignment="1">
      <alignment horizontal="center" vertical="top" shrinkToFit="1"/>
    </xf>
    <xf numFmtId="10" fontId="19" fillId="0" borderId="25" xfId="1" applyNumberFormat="1" applyFont="1" applyBorder="1" applyAlignment="1">
      <alignment horizontal="center" vertical="top" shrinkToFit="1"/>
    </xf>
    <xf numFmtId="10" fontId="19" fillId="0" borderId="26" xfId="1" applyNumberFormat="1" applyFont="1" applyBorder="1" applyAlignment="1">
      <alignment horizontal="center" vertical="top" shrinkToFit="1"/>
    </xf>
    <xf numFmtId="9" fontId="19" fillId="0" borderId="24" xfId="1" applyFont="1" applyBorder="1" applyAlignment="1">
      <alignment horizontal="center" vertical="top" shrinkToFit="1"/>
    </xf>
    <xf numFmtId="9" fontId="19" fillId="0" borderId="25" xfId="1" applyFont="1" applyBorder="1" applyAlignment="1">
      <alignment horizontal="center" vertical="top" shrinkToFit="1"/>
    </xf>
    <xf numFmtId="9" fontId="19" fillId="0" borderId="26" xfId="1" applyFont="1" applyBorder="1" applyAlignment="1">
      <alignment horizontal="center" vertical="top" shrinkToFit="1"/>
    </xf>
    <xf numFmtId="164" fontId="19" fillId="0" borderId="24" xfId="1" applyNumberFormat="1" applyFont="1" applyBorder="1" applyAlignment="1">
      <alignment horizontal="center" vertical="top" shrinkToFit="1"/>
    </xf>
    <xf numFmtId="164" fontId="19" fillId="0" borderId="25" xfId="1" applyNumberFormat="1" applyFont="1" applyBorder="1" applyAlignment="1">
      <alignment horizontal="center" vertical="top" shrinkToFit="1"/>
    </xf>
    <xf numFmtId="164" fontId="19" fillId="0" borderId="26" xfId="1" applyNumberFormat="1" applyFont="1" applyBorder="1" applyAlignment="1">
      <alignment horizontal="center" vertical="top" shrinkToFit="1"/>
    </xf>
    <xf numFmtId="2" fontId="0" fillId="0" borderId="4" xfId="0" applyNumberFormat="1" applyBorder="1" applyAlignment="1">
      <alignment horizontal="left" vertical="center" wrapText="1"/>
    </xf>
    <xf numFmtId="2" fontId="0" fillId="0" borderId="5" xfId="0" applyNumberFormat="1" applyBorder="1" applyAlignment="1">
      <alignment horizontal="left" vertical="center" wrapText="1"/>
    </xf>
    <xf numFmtId="2" fontId="0" fillId="0" borderId="6" xfId="0" applyNumberFormat="1" applyBorder="1" applyAlignment="1">
      <alignment horizontal="left" vertical="center" wrapText="1"/>
    </xf>
    <xf numFmtId="2" fontId="15" fillId="0" borderId="21" xfId="0" applyNumberFormat="1" applyFont="1" applyBorder="1" applyAlignment="1">
      <alignment horizontal="left" vertical="top" indent="4" shrinkToFit="1"/>
    </xf>
    <xf numFmtId="2" fontId="15" fillId="0" borderId="22" xfId="0" applyNumberFormat="1" applyFont="1" applyBorder="1" applyAlignment="1">
      <alignment horizontal="left" vertical="top" indent="4" shrinkToFit="1"/>
    </xf>
    <xf numFmtId="2" fontId="15" fillId="0" borderId="23" xfId="0" applyNumberFormat="1" applyFont="1" applyBorder="1" applyAlignment="1">
      <alignment horizontal="left" vertical="top" indent="4" shrinkToFit="1"/>
    </xf>
    <xf numFmtId="4" fontId="19" fillId="0" borderId="24" xfId="0" applyNumberFormat="1" applyFont="1" applyBorder="1" applyAlignment="1">
      <alignment horizontal="left" vertical="top" indent="1" shrinkToFit="1"/>
    </xf>
    <xf numFmtId="4" fontId="19" fillId="0" borderId="25" xfId="0" applyNumberFormat="1" applyFont="1" applyBorder="1" applyAlignment="1">
      <alignment horizontal="left" vertical="top" indent="1" shrinkToFit="1"/>
    </xf>
    <xf numFmtId="4" fontId="19" fillId="0" borderId="26" xfId="0" applyNumberFormat="1" applyFont="1" applyBorder="1" applyAlignment="1">
      <alignment horizontal="left" vertical="top" indent="1" shrinkToFit="1"/>
    </xf>
    <xf numFmtId="2" fontId="15" fillId="0" borderId="12" xfId="0" applyNumberFormat="1" applyFont="1" applyBorder="1" applyAlignment="1">
      <alignment horizontal="left" vertical="top" indent="3" shrinkToFit="1"/>
    </xf>
    <xf numFmtId="2" fontId="15" fillId="0" borderId="13" xfId="0" applyNumberFormat="1" applyFont="1" applyBorder="1" applyAlignment="1">
      <alignment horizontal="left" vertical="top" indent="3" shrinkToFit="1"/>
    </xf>
    <xf numFmtId="2" fontId="15" fillId="0" borderId="14" xfId="0" applyNumberFormat="1" applyFont="1" applyBorder="1" applyAlignment="1">
      <alignment horizontal="left" vertical="top" indent="3" shrinkToFit="1"/>
    </xf>
    <xf numFmtId="2" fontId="0" fillId="0" borderId="18" xfId="0" applyNumberFormat="1" applyBorder="1" applyAlignment="1">
      <alignment horizontal="left" vertical="center" wrapText="1"/>
    </xf>
    <xf numFmtId="2" fontId="0" fillId="0" borderId="19" xfId="0" applyNumberFormat="1" applyBorder="1" applyAlignment="1">
      <alignment horizontal="left" vertical="center" wrapText="1"/>
    </xf>
    <xf numFmtId="2" fontId="0" fillId="0" borderId="20" xfId="0" applyNumberFormat="1" applyBorder="1" applyAlignment="1">
      <alignment horizontal="left" vertical="center" wrapText="1"/>
    </xf>
    <xf numFmtId="2" fontId="15" fillId="0" borderId="15" xfId="0" applyNumberFormat="1" applyFont="1" applyBorder="1" applyAlignment="1">
      <alignment horizontal="left" vertical="top" indent="4" shrinkToFit="1"/>
    </xf>
    <xf numFmtId="2" fontId="15" fillId="0" borderId="16" xfId="0" applyNumberFormat="1" applyFont="1" applyBorder="1" applyAlignment="1">
      <alignment horizontal="left" vertical="top" indent="4" shrinkToFit="1"/>
    </xf>
    <xf numFmtId="2" fontId="15" fillId="0" borderId="17" xfId="0" applyNumberFormat="1" applyFont="1" applyBorder="1" applyAlignment="1">
      <alignment horizontal="left" vertical="top" indent="4" shrinkToFit="1"/>
    </xf>
    <xf numFmtId="2" fontId="15" fillId="0" borderId="15" xfId="0" applyNumberFormat="1" applyFont="1" applyBorder="1" applyAlignment="1">
      <alignment horizontal="left" vertical="top" indent="3" shrinkToFit="1"/>
    </xf>
    <xf numFmtId="2" fontId="15" fillId="0" borderId="16" xfId="0" applyNumberFormat="1" applyFont="1" applyBorder="1" applyAlignment="1">
      <alignment horizontal="left" vertical="top" indent="3" shrinkToFit="1"/>
    </xf>
    <xf numFmtId="2" fontId="15" fillId="0" borderId="17" xfId="0" applyNumberFormat="1" applyFont="1" applyBorder="1" applyAlignment="1">
      <alignment horizontal="left" vertical="top" indent="3" shrinkToFit="1"/>
    </xf>
    <xf numFmtId="2" fontId="0" fillId="0" borderId="9" xfId="0" applyNumberFormat="1" applyBorder="1" applyAlignment="1">
      <alignment horizontal="left" vertical="center" wrapText="1"/>
    </xf>
    <xf numFmtId="2" fontId="0" fillId="0" borderId="10" xfId="0" applyNumberFormat="1" applyBorder="1" applyAlignment="1">
      <alignment horizontal="left" vertical="center" wrapText="1"/>
    </xf>
    <xf numFmtId="2" fontId="0" fillId="0" borderId="11" xfId="0" applyNumberFormat="1" applyBorder="1" applyAlignment="1">
      <alignment horizontal="left" vertical="center" wrapText="1"/>
    </xf>
    <xf numFmtId="2" fontId="18" fillId="0" borderId="18" xfId="0" applyNumberFormat="1" applyFont="1" applyBorder="1" applyAlignment="1">
      <alignment horizontal="left" vertical="center" wrapText="1"/>
    </xf>
    <xf numFmtId="2" fontId="15" fillId="0" borderId="12" xfId="0" applyNumberFormat="1" applyFont="1" applyBorder="1" applyAlignment="1">
      <alignment horizontal="left" vertical="top" indent="4" shrinkToFit="1"/>
    </xf>
    <xf numFmtId="2" fontId="15" fillId="0" borderId="13" xfId="0" applyNumberFormat="1" applyFont="1" applyBorder="1" applyAlignment="1">
      <alignment horizontal="left" vertical="top" indent="4" shrinkToFit="1"/>
    </xf>
    <xf numFmtId="2" fontId="15" fillId="0" borderId="14" xfId="0" applyNumberFormat="1" applyFont="1" applyBorder="1" applyAlignment="1">
      <alignment horizontal="left" vertical="top" indent="4" shrinkToFit="1"/>
    </xf>
    <xf numFmtId="0" fontId="13" fillId="0" borderId="4" xfId="0" applyFont="1" applyBorder="1" applyAlignment="1">
      <alignment horizontal="left" vertical="top" wrapText="1" indent="2"/>
    </xf>
    <xf numFmtId="0" fontId="13" fillId="0" borderId="5" xfId="0" applyFont="1" applyBorder="1" applyAlignment="1">
      <alignment horizontal="left" vertical="top" wrapText="1" indent="2"/>
    </xf>
    <xf numFmtId="0" fontId="13" fillId="0" borderId="6" xfId="0" applyFont="1" applyBorder="1" applyAlignment="1">
      <alignment horizontal="left" vertical="top" wrapText="1" indent="2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 indent="4"/>
    </xf>
    <xf numFmtId="0" fontId="13" fillId="0" borderId="2" xfId="0" applyFont="1" applyBorder="1" applyAlignment="1">
      <alignment horizontal="left" vertical="center" wrapText="1" indent="1"/>
    </xf>
    <xf numFmtId="0" fontId="13" fillId="0" borderId="3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0" xfId="0" applyFont="1" applyFill="1" applyBorder="1" applyProtection="1"/>
    <xf numFmtId="0" fontId="5" fillId="2" borderId="1" xfId="0" applyFont="1" applyFill="1" applyBorder="1" applyProtection="1"/>
    <xf numFmtId="164" fontId="0" fillId="0" borderId="1" xfId="1" applyNumberFormat="1" applyFont="1" applyFill="1" applyBorder="1" applyProtection="1"/>
    <xf numFmtId="0" fontId="1" fillId="0" borderId="1" xfId="0" applyFont="1" applyFill="1" applyBorder="1" applyAlignment="1" applyProtection="1"/>
    <xf numFmtId="0" fontId="3" fillId="0" borderId="1" xfId="0" applyFont="1" applyFill="1" applyBorder="1" applyProtection="1"/>
    <xf numFmtId="0" fontId="0" fillId="0" borderId="1" xfId="0" applyFill="1" applyBorder="1" applyAlignment="1" applyProtection="1">
      <alignment horizontal="center"/>
    </xf>
    <xf numFmtId="0" fontId="21" fillId="0" borderId="1" xfId="0" applyFont="1" applyFill="1" applyBorder="1" applyAlignment="1" applyProtection="1">
      <alignment horizontal="center"/>
    </xf>
  </cellXfs>
  <cellStyles count="2">
    <cellStyle name="Normal" xfId="0" builtinId="0"/>
    <cellStyle name="Porcentaje" xfId="1" builtinId="5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FF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'PAC 1'!$C$13</c:f>
              <c:strCache>
                <c:ptCount val="1"/>
                <c:pt idx="0">
                  <c:v>PAC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'PAC 1'!$B$14:$B$20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'PAC 1'!$C$14:$C$20</c:f>
              <c:numCache>
                <c:formatCode>0.0%</c:formatCode>
                <c:ptCount val="7"/>
                <c:pt idx="0" formatCode="General">
                  <c:v>0</c:v>
                </c:pt>
                <c:pt idx="1">
                  <c:v>0.66666666666666663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E2-1F4D-96CC-5E4F9AFAE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marker val="1"/>
        <c:smooth val="0"/>
        <c:axId val="595836192"/>
        <c:axId val="1483113871"/>
      </c:lineChart>
      <c:catAx>
        <c:axId val="595836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SEMANA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483113871"/>
        <c:crosses val="autoZero"/>
        <c:auto val="1"/>
        <c:lblAlgn val="ctr"/>
        <c:lblOffset val="100"/>
        <c:noMultiLvlLbl val="0"/>
      </c:catAx>
      <c:valAx>
        <c:axId val="1483113871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 PAC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0.0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59583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'PAC 1'!$C$13</c:f>
              <c:strCache>
                <c:ptCount val="1"/>
                <c:pt idx="0">
                  <c:v>PAC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'PAC 1'!$B$14:$B$20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'PAC 1'!$C$14:$C$20</c:f>
              <c:numCache>
                <c:formatCode>0.0%</c:formatCode>
                <c:ptCount val="7"/>
                <c:pt idx="0" formatCode="General">
                  <c:v>0</c:v>
                </c:pt>
                <c:pt idx="1">
                  <c:v>0.66666666666666663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C6-F34B-8A60-75296E3EB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marker val="1"/>
        <c:smooth val="0"/>
        <c:axId val="595836192"/>
        <c:axId val="1483113871"/>
      </c:lineChart>
      <c:catAx>
        <c:axId val="595836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SEMANA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483113871"/>
        <c:crosses val="autoZero"/>
        <c:auto val="1"/>
        <c:lblAlgn val="ctr"/>
        <c:lblOffset val="100"/>
        <c:noMultiLvlLbl val="0"/>
      </c:catAx>
      <c:valAx>
        <c:axId val="1483113871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 PAC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0.0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59583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_xlchart.v1.6</cx:f>
      </cx:strDim>
      <cx:numDim type="val">
        <cx:f>_xlchart.v1.9</cx:f>
      </cx:numDim>
    </cx:data>
  </cx:chartData>
  <cx:chart>
    <cx:title pos="t" align="ctr" overlay="0">
      <cx:tx>
        <cx:txData>
          <cx:v>CNC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s-MX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CNC</a:t>
          </a:r>
        </a:p>
      </cx:txPr>
    </cx:title>
    <cx:plotArea>
      <cx:plotAreaRegion>
        <cx:series layoutId="clusteredColumn" uniqueId="{375A0FB8-E804-1947-B095-90007E01725F}">
          <cx:tx>
            <cx:txData>
              <cx:f>_xlchart.v1.8</cx:f>
              <cx:v>f</cx:v>
            </cx:txData>
          </cx:tx>
          <cx:dataId val="0"/>
          <cx:layoutPr>
            <cx:aggregation/>
          </cx:layoutPr>
          <cx:axisId val="1"/>
        </cx:series>
        <cx:series layoutId="paretoLine" ownerIdx="0" uniqueId="{0BDAB6AD-2AA9-3642-9B47-46899390A407}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_xlchart.v1.14</cx:f>
      </cx:strDim>
      <cx:numDim type="val">
        <cx:f>_xlchart.v1.16</cx:f>
      </cx:numDim>
    </cx:data>
  </cx:chartData>
  <cx:chart>
    <cx:title pos="t" align="ctr" overlay="0">
      <cx:tx>
        <cx:txData>
          <cx:v>CNC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s-MX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CNC</a:t>
          </a:r>
        </a:p>
      </cx:txPr>
    </cx:title>
    <cx:plotArea>
      <cx:plotAreaRegion>
        <cx:series layoutId="clusteredColumn" uniqueId="{375A0FB8-E804-1947-B095-90007E01725F}">
          <cx:tx>
            <cx:txData>
              <cx:f>_xlchart.v1.15</cx:f>
              <cx:v>f</cx:v>
            </cx:txData>
          </cx:tx>
          <cx:dataId val="0"/>
          <cx:layoutPr>
            <cx:aggregation/>
          </cx:layoutPr>
          <cx:axisId val="1"/>
        </cx:series>
        <cx:series layoutId="paretoLine" ownerIdx="0" uniqueId="{0BDAB6AD-2AA9-3642-9B47-46899390A407}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2.xml.rels><?xml version="1.0" encoding="UTF-8" standalone="yes"?>
<Relationships xmlns="http://schemas.openxmlformats.org/package/2006/relationships"><Relationship Id="rId2" Type="http://schemas.microsoft.com/office/2014/relationships/chartEx" Target="../charts/chartEx1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6</xdr:row>
      <xdr:rowOff>0</xdr:rowOff>
    </xdr:from>
    <xdr:ext cx="1807748" cy="2915473"/>
    <xdr:grpSp>
      <xdr:nvGrpSpPr>
        <xdr:cNvPr id="2" name="Group 2">
          <a:extLst>
            <a:ext uri="{FF2B5EF4-FFF2-40B4-BE49-F238E27FC236}">
              <a16:creationId xmlns:a16="http://schemas.microsoft.com/office/drawing/2014/main" id="{BD5F03E3-020A-E948-8B60-2F75E73F63D7}"/>
            </a:ext>
          </a:extLst>
        </xdr:cNvPr>
        <xdr:cNvGrpSpPr/>
      </xdr:nvGrpSpPr>
      <xdr:grpSpPr>
        <a:xfrm>
          <a:off x="5279686" y="1190126"/>
          <a:ext cx="1807748" cy="2915473"/>
          <a:chOff x="0" y="0"/>
          <a:chExt cx="1692910" cy="2621915"/>
        </a:xfrm>
      </xdr:grpSpPr>
      <xdr:sp macro="" textlink="">
        <xdr:nvSpPr>
          <xdr:cNvPr id="3" name="Shape 3">
            <a:extLst>
              <a:ext uri="{FF2B5EF4-FFF2-40B4-BE49-F238E27FC236}">
                <a16:creationId xmlns:a16="http://schemas.microsoft.com/office/drawing/2014/main" id="{49E5A96A-FDBD-89AD-2D98-203265E11F0A}"/>
              </a:ext>
            </a:extLst>
          </xdr:cNvPr>
          <xdr:cNvSpPr/>
        </xdr:nvSpPr>
        <xdr:spPr>
          <a:xfrm>
            <a:off x="8334" y="8334"/>
            <a:ext cx="1676400" cy="2604770"/>
          </a:xfrm>
          <a:custGeom>
            <a:avLst/>
            <a:gdLst/>
            <a:ahLst/>
            <a:cxnLst/>
            <a:rect l="0" t="0" r="0" b="0"/>
            <a:pathLst>
              <a:path w="1676400" h="2604770">
                <a:moveTo>
                  <a:pt x="0" y="2604642"/>
                </a:moveTo>
                <a:lnTo>
                  <a:pt x="20725" y="2552281"/>
                </a:lnTo>
                <a:lnTo>
                  <a:pt x="44677" y="2489313"/>
                </a:lnTo>
                <a:lnTo>
                  <a:pt x="71622" y="2416744"/>
                </a:lnTo>
                <a:lnTo>
                  <a:pt x="86142" y="2377172"/>
                </a:lnTo>
                <a:lnTo>
                  <a:pt x="101321" y="2335576"/>
                </a:lnTo>
                <a:lnTo>
                  <a:pt x="117130" y="2292082"/>
                </a:lnTo>
                <a:lnTo>
                  <a:pt x="133540" y="2246814"/>
                </a:lnTo>
                <a:lnTo>
                  <a:pt x="150520" y="2199899"/>
                </a:lnTo>
                <a:lnTo>
                  <a:pt x="168042" y="2151462"/>
                </a:lnTo>
                <a:lnTo>
                  <a:pt x="186075" y="2101629"/>
                </a:lnTo>
                <a:lnTo>
                  <a:pt x="204591" y="2050524"/>
                </a:lnTo>
                <a:lnTo>
                  <a:pt x="223560" y="1998273"/>
                </a:lnTo>
                <a:lnTo>
                  <a:pt x="242951" y="1945002"/>
                </a:lnTo>
                <a:lnTo>
                  <a:pt x="262737" y="1890836"/>
                </a:lnTo>
                <a:lnTo>
                  <a:pt x="282887" y="1835901"/>
                </a:lnTo>
                <a:lnTo>
                  <a:pt x="303371" y="1780323"/>
                </a:lnTo>
                <a:lnTo>
                  <a:pt x="324161" y="1724226"/>
                </a:lnTo>
                <a:lnTo>
                  <a:pt x="345226" y="1667736"/>
                </a:lnTo>
                <a:lnTo>
                  <a:pt x="366537" y="1610979"/>
                </a:lnTo>
                <a:lnTo>
                  <a:pt x="388066" y="1554079"/>
                </a:lnTo>
                <a:lnTo>
                  <a:pt x="409781" y="1497164"/>
                </a:lnTo>
                <a:lnTo>
                  <a:pt x="431654" y="1440357"/>
                </a:lnTo>
                <a:lnTo>
                  <a:pt x="453655" y="1383786"/>
                </a:lnTo>
                <a:lnTo>
                  <a:pt x="475755" y="1327574"/>
                </a:lnTo>
                <a:lnTo>
                  <a:pt x="497924" y="1271847"/>
                </a:lnTo>
                <a:lnTo>
                  <a:pt x="520132" y="1216732"/>
                </a:lnTo>
                <a:lnTo>
                  <a:pt x="542351" y="1162353"/>
                </a:lnTo>
                <a:lnTo>
                  <a:pt x="564550" y="1108836"/>
                </a:lnTo>
                <a:lnTo>
                  <a:pt x="586700" y="1056306"/>
                </a:lnTo>
                <a:lnTo>
                  <a:pt x="608772" y="1004889"/>
                </a:lnTo>
                <a:lnTo>
                  <a:pt x="630736" y="954710"/>
                </a:lnTo>
                <a:lnTo>
                  <a:pt x="652562" y="905896"/>
                </a:lnTo>
                <a:lnTo>
                  <a:pt x="674222" y="858570"/>
                </a:lnTo>
                <a:lnTo>
                  <a:pt x="695685" y="812860"/>
                </a:lnTo>
                <a:lnTo>
                  <a:pt x="716922" y="768890"/>
                </a:lnTo>
                <a:lnTo>
                  <a:pt x="737903" y="726785"/>
                </a:lnTo>
                <a:lnTo>
                  <a:pt x="758600" y="686672"/>
                </a:lnTo>
                <a:lnTo>
                  <a:pt x="778982" y="648675"/>
                </a:lnTo>
                <a:lnTo>
                  <a:pt x="799020" y="612920"/>
                </a:lnTo>
                <a:lnTo>
                  <a:pt x="818684" y="579533"/>
                </a:lnTo>
                <a:lnTo>
                  <a:pt x="876648" y="492084"/>
                </a:lnTo>
                <a:lnTo>
                  <a:pt x="916473" y="440597"/>
                </a:lnTo>
                <a:lnTo>
                  <a:pt x="957242" y="393871"/>
                </a:lnTo>
                <a:lnTo>
                  <a:pt x="998779" y="351597"/>
                </a:lnTo>
                <a:lnTo>
                  <a:pt x="1040906" y="313466"/>
                </a:lnTo>
                <a:lnTo>
                  <a:pt x="1083447" y="279170"/>
                </a:lnTo>
                <a:lnTo>
                  <a:pt x="1126225" y="248399"/>
                </a:lnTo>
                <a:lnTo>
                  <a:pt x="1169063" y="220846"/>
                </a:lnTo>
                <a:lnTo>
                  <a:pt x="1211782" y="196200"/>
                </a:lnTo>
                <a:lnTo>
                  <a:pt x="1254208" y="174155"/>
                </a:lnTo>
                <a:lnTo>
                  <a:pt x="1296161" y="154400"/>
                </a:lnTo>
                <a:lnTo>
                  <a:pt x="1337467" y="136627"/>
                </a:lnTo>
                <a:lnTo>
                  <a:pt x="1377946" y="120528"/>
                </a:lnTo>
                <a:lnTo>
                  <a:pt x="1417423" y="105793"/>
                </a:lnTo>
                <a:lnTo>
                  <a:pt x="1455719" y="92115"/>
                </a:lnTo>
                <a:lnTo>
                  <a:pt x="1492659" y="79183"/>
                </a:lnTo>
                <a:lnTo>
                  <a:pt x="1528066" y="66691"/>
                </a:lnTo>
                <a:lnTo>
                  <a:pt x="1561761" y="54328"/>
                </a:lnTo>
                <a:lnTo>
                  <a:pt x="1593568" y="41786"/>
                </a:lnTo>
                <a:lnTo>
                  <a:pt x="1623310" y="28756"/>
                </a:lnTo>
                <a:lnTo>
                  <a:pt x="1650810" y="14930"/>
                </a:lnTo>
                <a:lnTo>
                  <a:pt x="1675892" y="0"/>
                </a:lnTo>
              </a:path>
            </a:pathLst>
          </a:custGeom>
          <a:ln w="16668">
            <a:solidFill>
              <a:srgbClr val="000000"/>
            </a:solidFill>
          </a:ln>
        </xdr:spPr>
      </xdr:sp>
      <xdr:sp macro="" textlink="">
        <xdr:nvSpPr>
          <xdr:cNvPr id="4" name="Shape 4">
            <a:extLst>
              <a:ext uri="{FF2B5EF4-FFF2-40B4-BE49-F238E27FC236}">
                <a16:creationId xmlns:a16="http://schemas.microsoft.com/office/drawing/2014/main" id="{92696A1A-E4C8-4897-2E37-A774CCB0EA49}"/>
              </a:ext>
            </a:extLst>
          </xdr:cNvPr>
          <xdr:cNvSpPr/>
        </xdr:nvSpPr>
        <xdr:spPr>
          <a:xfrm>
            <a:off x="8334" y="532209"/>
            <a:ext cx="1676400" cy="2080895"/>
          </a:xfrm>
          <a:custGeom>
            <a:avLst/>
            <a:gdLst/>
            <a:ahLst/>
            <a:cxnLst/>
            <a:rect l="0" t="0" r="0" b="0"/>
            <a:pathLst>
              <a:path w="1676400" h="2080895">
                <a:moveTo>
                  <a:pt x="0" y="2080767"/>
                </a:moveTo>
                <a:lnTo>
                  <a:pt x="25016" y="2030052"/>
                </a:lnTo>
                <a:lnTo>
                  <a:pt x="54533" y="1967567"/>
                </a:lnTo>
                <a:lnTo>
                  <a:pt x="70856" y="1932332"/>
                </a:lnTo>
                <a:lnTo>
                  <a:pt x="88155" y="1894661"/>
                </a:lnTo>
                <a:lnTo>
                  <a:pt x="106381" y="1854723"/>
                </a:lnTo>
                <a:lnTo>
                  <a:pt x="125484" y="1812684"/>
                </a:lnTo>
                <a:lnTo>
                  <a:pt x="145414" y="1768716"/>
                </a:lnTo>
                <a:lnTo>
                  <a:pt x="166123" y="1722985"/>
                </a:lnTo>
                <a:lnTo>
                  <a:pt x="187559" y="1675660"/>
                </a:lnTo>
                <a:lnTo>
                  <a:pt x="209674" y="1626911"/>
                </a:lnTo>
                <a:lnTo>
                  <a:pt x="232419" y="1576905"/>
                </a:lnTo>
                <a:lnTo>
                  <a:pt x="255742" y="1525812"/>
                </a:lnTo>
                <a:lnTo>
                  <a:pt x="279595" y="1473800"/>
                </a:lnTo>
                <a:lnTo>
                  <a:pt x="303929" y="1421037"/>
                </a:lnTo>
                <a:lnTo>
                  <a:pt x="328693" y="1367693"/>
                </a:lnTo>
                <a:lnTo>
                  <a:pt x="353838" y="1313935"/>
                </a:lnTo>
                <a:lnTo>
                  <a:pt x="379314" y="1259933"/>
                </a:lnTo>
                <a:lnTo>
                  <a:pt x="405071" y="1205855"/>
                </a:lnTo>
                <a:lnTo>
                  <a:pt x="431061" y="1151869"/>
                </a:lnTo>
                <a:lnTo>
                  <a:pt x="457233" y="1098144"/>
                </a:lnTo>
                <a:lnTo>
                  <a:pt x="483537" y="1044850"/>
                </a:lnTo>
                <a:lnTo>
                  <a:pt x="509925" y="992153"/>
                </a:lnTo>
                <a:lnTo>
                  <a:pt x="536346" y="940224"/>
                </a:lnTo>
                <a:lnTo>
                  <a:pt x="562751" y="889231"/>
                </a:lnTo>
                <a:lnTo>
                  <a:pt x="589091" y="839341"/>
                </a:lnTo>
                <a:lnTo>
                  <a:pt x="615314" y="790725"/>
                </a:lnTo>
                <a:lnTo>
                  <a:pt x="641373" y="743550"/>
                </a:lnTo>
                <a:lnTo>
                  <a:pt x="667217" y="697985"/>
                </a:lnTo>
                <a:lnTo>
                  <a:pt x="692797" y="654199"/>
                </a:lnTo>
                <a:lnTo>
                  <a:pt x="718063" y="612360"/>
                </a:lnTo>
                <a:lnTo>
                  <a:pt x="742965" y="572637"/>
                </a:lnTo>
                <a:lnTo>
                  <a:pt x="767454" y="535199"/>
                </a:lnTo>
                <a:lnTo>
                  <a:pt x="791480" y="500213"/>
                </a:lnTo>
                <a:lnTo>
                  <a:pt x="814994" y="467850"/>
                </a:lnTo>
                <a:lnTo>
                  <a:pt x="880583" y="388814"/>
                </a:lnTo>
                <a:lnTo>
                  <a:pt x="924556" y="344220"/>
                </a:lnTo>
                <a:lnTo>
                  <a:pt x="969630" y="304166"/>
                </a:lnTo>
                <a:lnTo>
                  <a:pt x="1015569" y="268325"/>
                </a:lnTo>
                <a:lnTo>
                  <a:pt x="1062136" y="236368"/>
                </a:lnTo>
                <a:lnTo>
                  <a:pt x="1109097" y="207968"/>
                </a:lnTo>
                <a:lnTo>
                  <a:pt x="1156216" y="182795"/>
                </a:lnTo>
                <a:lnTo>
                  <a:pt x="1203256" y="160522"/>
                </a:lnTo>
                <a:lnTo>
                  <a:pt x="1249984" y="140821"/>
                </a:lnTo>
                <a:lnTo>
                  <a:pt x="1296161" y="123364"/>
                </a:lnTo>
                <a:lnTo>
                  <a:pt x="1341555" y="107822"/>
                </a:lnTo>
                <a:lnTo>
                  <a:pt x="1385927" y="93868"/>
                </a:lnTo>
                <a:lnTo>
                  <a:pt x="1429044" y="81172"/>
                </a:lnTo>
                <a:lnTo>
                  <a:pt x="1470668" y="69408"/>
                </a:lnTo>
                <a:lnTo>
                  <a:pt x="1510565" y="58247"/>
                </a:lnTo>
                <a:lnTo>
                  <a:pt x="1548499" y="47360"/>
                </a:lnTo>
                <a:lnTo>
                  <a:pt x="1584235" y="36420"/>
                </a:lnTo>
                <a:lnTo>
                  <a:pt x="1617536" y="25099"/>
                </a:lnTo>
                <a:lnTo>
                  <a:pt x="1648166" y="13068"/>
                </a:lnTo>
                <a:lnTo>
                  <a:pt x="1675892" y="0"/>
                </a:lnTo>
              </a:path>
            </a:pathLst>
          </a:custGeom>
          <a:ln w="7143">
            <a:solidFill>
              <a:srgbClr val="000000"/>
            </a:solidFill>
          </a:ln>
        </xdr:spPr>
      </xdr:sp>
    </xdr:grpSp>
    <xdr:clientData/>
  </xdr:oneCellAnchor>
  <xdr:twoCellAnchor>
    <xdr:from>
      <xdr:col>6</xdr:col>
      <xdr:colOff>7839</xdr:colOff>
      <xdr:row>7</xdr:row>
      <xdr:rowOff>141111</xdr:rowOff>
    </xdr:from>
    <xdr:to>
      <xdr:col>6</xdr:col>
      <xdr:colOff>228858</xdr:colOff>
      <xdr:row>7</xdr:row>
      <xdr:rowOff>186830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8AFC2039-C3BE-3697-7476-1F93C84C763B}"/>
            </a:ext>
          </a:extLst>
        </xdr:cNvPr>
        <xdr:cNvSpPr/>
      </xdr:nvSpPr>
      <xdr:spPr>
        <a:xfrm>
          <a:off x="5294133" y="1511035"/>
          <a:ext cx="221019" cy="45719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7</xdr:col>
      <xdr:colOff>13967</xdr:colOff>
      <xdr:row>10</xdr:row>
      <xdr:rowOff>142683</xdr:rowOff>
    </xdr:from>
    <xdr:to>
      <xdr:col>7</xdr:col>
      <xdr:colOff>124135</xdr:colOff>
      <xdr:row>10</xdr:row>
      <xdr:rowOff>188402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EA283796-DF97-5C47-8467-9AAC632C0CEE}"/>
            </a:ext>
          </a:extLst>
        </xdr:cNvPr>
        <xdr:cNvSpPr/>
      </xdr:nvSpPr>
      <xdr:spPr>
        <a:xfrm>
          <a:off x="5518892" y="2090653"/>
          <a:ext cx="110168" cy="45719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6898</xdr:colOff>
      <xdr:row>11</xdr:row>
      <xdr:rowOff>150921</xdr:rowOff>
    </xdr:from>
    <xdr:to>
      <xdr:col>9</xdr:col>
      <xdr:colOff>11925</xdr:colOff>
      <xdr:row>12</xdr:row>
      <xdr:rowOff>5842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54E5FECF-AE87-1A46-849B-B2D0C4E919B4}"/>
            </a:ext>
          </a:extLst>
        </xdr:cNvPr>
        <xdr:cNvSpPr/>
      </xdr:nvSpPr>
      <xdr:spPr>
        <a:xfrm>
          <a:off x="5289621" y="2285475"/>
          <a:ext cx="672820" cy="45719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193217</xdr:colOff>
      <xdr:row>13</xdr:row>
      <xdr:rowOff>144404</xdr:rowOff>
    </xdr:from>
    <xdr:to>
      <xdr:col>8</xdr:col>
      <xdr:colOff>7995</xdr:colOff>
      <xdr:row>14</xdr:row>
      <xdr:rowOff>479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9122D1E2-54F2-1F4A-8991-355E4301C53A}"/>
            </a:ext>
          </a:extLst>
        </xdr:cNvPr>
        <xdr:cNvSpPr/>
      </xdr:nvSpPr>
      <xdr:spPr>
        <a:xfrm>
          <a:off x="5468969" y="2665306"/>
          <a:ext cx="273124" cy="47053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7</xdr:col>
      <xdr:colOff>163103</xdr:colOff>
      <xdr:row>14</xdr:row>
      <xdr:rowOff>151205</xdr:rowOff>
    </xdr:from>
    <xdr:to>
      <xdr:col>8</xdr:col>
      <xdr:colOff>143885</xdr:colOff>
      <xdr:row>15</xdr:row>
      <xdr:rowOff>4753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91117639-48AE-8A4D-A963-515EDB1FFC7C}"/>
            </a:ext>
          </a:extLst>
        </xdr:cNvPr>
        <xdr:cNvSpPr/>
      </xdr:nvSpPr>
      <xdr:spPr>
        <a:xfrm>
          <a:off x="5674424" y="2874916"/>
          <a:ext cx="212417" cy="45246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8</xdr:col>
      <xdr:colOff>15833</xdr:colOff>
      <xdr:row>17</xdr:row>
      <xdr:rowOff>141324</xdr:rowOff>
    </xdr:from>
    <xdr:to>
      <xdr:col>12</xdr:col>
      <xdr:colOff>9407</xdr:colOff>
      <xdr:row>17</xdr:row>
      <xdr:rowOff>187043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50A320D3-7949-6A45-896E-488222297648}"/>
            </a:ext>
          </a:extLst>
        </xdr:cNvPr>
        <xdr:cNvSpPr/>
      </xdr:nvSpPr>
      <xdr:spPr>
        <a:xfrm>
          <a:off x="5749931" y="3426136"/>
          <a:ext cx="881619" cy="45719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10</xdr:col>
      <xdr:colOff>3084</xdr:colOff>
      <xdr:row>19</xdr:row>
      <xdr:rowOff>143973</xdr:rowOff>
    </xdr:from>
    <xdr:to>
      <xdr:col>12</xdr:col>
      <xdr:colOff>16282</xdr:colOff>
      <xdr:row>19</xdr:row>
      <xdr:rowOff>189692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E9BAE845-4794-6843-B967-0A1B716A150A}"/>
            </a:ext>
          </a:extLst>
        </xdr:cNvPr>
        <xdr:cNvSpPr/>
      </xdr:nvSpPr>
      <xdr:spPr>
        <a:xfrm>
          <a:off x="6195691" y="3791152"/>
          <a:ext cx="458241" cy="45719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7</xdr:col>
      <xdr:colOff>124868</xdr:colOff>
      <xdr:row>12</xdr:row>
      <xdr:rowOff>146050</xdr:rowOff>
    </xdr:from>
    <xdr:to>
      <xdr:col>8</xdr:col>
      <xdr:colOff>4774</xdr:colOff>
      <xdr:row>13</xdr:row>
      <xdr:rowOff>792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274E3B2D-4B39-D344-9EA3-352E9F62B6EA}"/>
            </a:ext>
          </a:extLst>
        </xdr:cNvPr>
        <xdr:cNvSpPr/>
      </xdr:nvSpPr>
      <xdr:spPr>
        <a:xfrm>
          <a:off x="5629793" y="2475975"/>
          <a:ext cx="109079" cy="45719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8</xdr:col>
      <xdr:colOff>9767</xdr:colOff>
      <xdr:row>15</xdr:row>
      <xdr:rowOff>144855</xdr:rowOff>
    </xdr:from>
    <xdr:to>
      <xdr:col>9</xdr:col>
      <xdr:colOff>7121</xdr:colOff>
      <xdr:row>15</xdr:row>
      <xdr:rowOff>190574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4F39EAEB-3090-7C45-BF41-17C1AF78017E}"/>
            </a:ext>
          </a:extLst>
        </xdr:cNvPr>
        <xdr:cNvSpPr/>
      </xdr:nvSpPr>
      <xdr:spPr>
        <a:xfrm>
          <a:off x="5743865" y="3047712"/>
          <a:ext cx="212203" cy="45719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10</xdr:col>
      <xdr:colOff>6424</xdr:colOff>
      <xdr:row>20</xdr:row>
      <xdr:rowOff>141349</xdr:rowOff>
    </xdr:from>
    <xdr:to>
      <xdr:col>12</xdr:col>
      <xdr:colOff>16282</xdr:colOff>
      <xdr:row>20</xdr:row>
      <xdr:rowOff>187068</xdr:rowOff>
    </xdr:to>
    <xdr:sp macro="" textlink="">
      <xdr:nvSpPr>
        <xdr:cNvPr id="21" name="Rectángulo 20">
          <a:extLst>
            <a:ext uri="{FF2B5EF4-FFF2-40B4-BE49-F238E27FC236}">
              <a16:creationId xmlns:a16="http://schemas.microsoft.com/office/drawing/2014/main" id="{E5390FA3-9CD6-114C-B8A1-B250743D001B}"/>
            </a:ext>
          </a:extLst>
        </xdr:cNvPr>
        <xdr:cNvSpPr/>
      </xdr:nvSpPr>
      <xdr:spPr>
        <a:xfrm>
          <a:off x="6199031" y="3978486"/>
          <a:ext cx="454901" cy="45719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8741</xdr:colOff>
      <xdr:row>8</xdr:row>
      <xdr:rowOff>142013</xdr:rowOff>
    </xdr:from>
    <xdr:to>
      <xdr:col>7</xdr:col>
      <xdr:colOff>902</xdr:colOff>
      <xdr:row>8</xdr:row>
      <xdr:rowOff>187732</xdr:rowOff>
    </xdr:to>
    <xdr:sp macro="" textlink="">
      <xdr:nvSpPr>
        <xdr:cNvPr id="24" name="Rectángulo 23">
          <a:extLst>
            <a:ext uri="{FF2B5EF4-FFF2-40B4-BE49-F238E27FC236}">
              <a16:creationId xmlns:a16="http://schemas.microsoft.com/office/drawing/2014/main" id="{44AAD9CB-75CF-FF44-9CE7-5D63DAF51506}"/>
            </a:ext>
          </a:extLst>
        </xdr:cNvPr>
        <xdr:cNvSpPr/>
      </xdr:nvSpPr>
      <xdr:spPr>
        <a:xfrm>
          <a:off x="5295035" y="1702115"/>
          <a:ext cx="221019" cy="45719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8</xdr:col>
      <xdr:colOff>10681</xdr:colOff>
      <xdr:row>18</xdr:row>
      <xdr:rowOff>145713</xdr:rowOff>
    </xdr:from>
    <xdr:to>
      <xdr:col>12</xdr:col>
      <xdr:colOff>4255</xdr:colOff>
      <xdr:row>19</xdr:row>
      <xdr:rowOff>454</xdr:rowOff>
    </xdr:to>
    <xdr:sp macro="" textlink="">
      <xdr:nvSpPr>
        <xdr:cNvPr id="25" name="Rectángulo 24">
          <a:extLst>
            <a:ext uri="{FF2B5EF4-FFF2-40B4-BE49-F238E27FC236}">
              <a16:creationId xmlns:a16="http://schemas.microsoft.com/office/drawing/2014/main" id="{846DA4EF-F530-7246-A5C5-111A0491FED5}"/>
            </a:ext>
          </a:extLst>
        </xdr:cNvPr>
        <xdr:cNvSpPr/>
      </xdr:nvSpPr>
      <xdr:spPr>
        <a:xfrm>
          <a:off x="5744779" y="3621502"/>
          <a:ext cx="881619" cy="45719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66669</xdr:colOff>
      <xdr:row>21</xdr:row>
      <xdr:rowOff>122756</xdr:rowOff>
    </xdr:from>
    <xdr:to>
      <xdr:col>4</xdr:col>
      <xdr:colOff>575037</xdr:colOff>
      <xdr:row>37</xdr:row>
      <xdr:rowOff>30627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B41E3E7-991E-0B5F-D509-39DB0E473B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775991</xdr:colOff>
      <xdr:row>21</xdr:row>
      <xdr:rowOff>129153</xdr:rowOff>
    </xdr:from>
    <xdr:to>
      <xdr:col>7</xdr:col>
      <xdr:colOff>699576</xdr:colOff>
      <xdr:row>36</xdr:row>
      <xdr:rowOff>182966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27F4DAD5-38A0-A116-81C3-4345EA119CD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156415" y="4197458"/>
              <a:ext cx="4583839" cy="295974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MX" sz="1100"/>
                <a:t>Este gráfico no está disponible en tu versión de Excel.
Si editas esta forma o guardas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66669</xdr:colOff>
      <xdr:row>21</xdr:row>
      <xdr:rowOff>122756</xdr:rowOff>
    </xdr:from>
    <xdr:to>
      <xdr:col>4</xdr:col>
      <xdr:colOff>575037</xdr:colOff>
      <xdr:row>37</xdr:row>
      <xdr:rowOff>30627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7FDDCD-D6A4-7F4E-B58B-2BCBE5C60F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775991</xdr:colOff>
      <xdr:row>21</xdr:row>
      <xdr:rowOff>129153</xdr:rowOff>
    </xdr:from>
    <xdr:to>
      <xdr:col>7</xdr:col>
      <xdr:colOff>699576</xdr:colOff>
      <xdr:row>36</xdr:row>
      <xdr:rowOff>182966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DE118C8D-0575-3940-8AB9-315D11FA1A0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144791" y="4129653"/>
              <a:ext cx="4584485" cy="291131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MX" sz="1100"/>
                <a:t>Este gráfico no está disponible en tu versión de Excel.
Si editas esta forma o guardas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A4BC3-8F6C-1742-9EB1-51EF92438360}">
  <sheetPr>
    <pageSetUpPr fitToPage="1"/>
  </sheetPr>
  <dimension ref="A1:N29"/>
  <sheetViews>
    <sheetView showGridLines="0" zoomScale="159" zoomScaleNormal="90" zoomScaleSheetLayoutView="84" workbookViewId="0">
      <selection activeCell="B8" sqref="B8"/>
    </sheetView>
  </sheetViews>
  <sheetFormatPr baseColWidth="10" defaultColWidth="7.5" defaultRowHeight="15"/>
  <cols>
    <col min="1" max="1" width="6.1640625" style="18" customWidth="1"/>
    <col min="2" max="2" width="31.6640625" style="18" customWidth="1"/>
    <col min="3" max="3" width="6.83203125" style="18" customWidth="1"/>
    <col min="4" max="4" width="7.33203125" style="18" customWidth="1"/>
    <col min="5" max="5" width="8.1640625" style="18" customWidth="1"/>
    <col min="6" max="6" width="9.1640625" style="18" customWidth="1"/>
    <col min="7" max="8" width="3" style="18" customWidth="1"/>
    <col min="9" max="9" width="2.83203125" style="18" customWidth="1"/>
    <col min="10" max="11" width="3" style="18" customWidth="1"/>
    <col min="12" max="12" width="2.83203125" style="18" customWidth="1"/>
    <col min="13" max="13" width="3" style="18" customWidth="1"/>
    <col min="14" max="14" width="2.83203125" style="18" customWidth="1"/>
    <col min="15" max="16384" width="7.5" style="18"/>
  </cols>
  <sheetData>
    <row r="1" spans="1:14" ht="18">
      <c r="B1" s="6" t="s">
        <v>55</v>
      </c>
    </row>
    <row r="2" spans="1:14">
      <c r="A2" s="93" t="s">
        <v>16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3" spans="1:14">
      <c r="A3" s="94" t="s">
        <v>17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1:14">
      <c r="A4" s="95" t="s">
        <v>18</v>
      </c>
      <c r="B4" s="95"/>
      <c r="C4" s="95"/>
      <c r="D4" s="19"/>
      <c r="E4" s="19"/>
      <c r="F4" s="96" t="s">
        <v>19</v>
      </c>
      <c r="G4" s="96"/>
      <c r="H4" s="96"/>
      <c r="I4" s="96"/>
      <c r="J4" s="96"/>
      <c r="K4" s="19"/>
      <c r="L4" s="19"/>
      <c r="M4" s="19"/>
      <c r="N4" s="19"/>
    </row>
    <row r="5" spans="1:14">
      <c r="A5" s="97" t="s">
        <v>20</v>
      </c>
      <c r="B5" s="97" t="s">
        <v>21</v>
      </c>
      <c r="C5" s="97" t="s">
        <v>22</v>
      </c>
      <c r="D5" s="97" t="s">
        <v>23</v>
      </c>
      <c r="E5" s="97" t="s">
        <v>24</v>
      </c>
      <c r="F5" s="97" t="s">
        <v>25</v>
      </c>
      <c r="G5" s="87" t="s">
        <v>26</v>
      </c>
      <c r="H5" s="88"/>
      <c r="I5" s="88"/>
      <c r="J5" s="89"/>
      <c r="K5" s="87" t="s">
        <v>27</v>
      </c>
      <c r="L5" s="88"/>
      <c r="M5" s="88"/>
      <c r="N5" s="89"/>
    </row>
    <row r="6" spans="1:14">
      <c r="A6" s="98"/>
      <c r="B6" s="98"/>
      <c r="C6" s="98"/>
      <c r="D6" s="98"/>
      <c r="E6" s="98"/>
      <c r="F6" s="98"/>
      <c r="G6" s="20">
        <v>1</v>
      </c>
      <c r="H6" s="20">
        <v>2</v>
      </c>
      <c r="I6" s="20">
        <v>3</v>
      </c>
      <c r="J6" s="20">
        <v>4</v>
      </c>
      <c r="K6" s="20">
        <v>5</v>
      </c>
      <c r="L6" s="20">
        <v>6</v>
      </c>
      <c r="M6" s="20">
        <v>7</v>
      </c>
      <c r="N6" s="20">
        <v>8</v>
      </c>
    </row>
    <row r="7" spans="1:14">
      <c r="A7" s="21"/>
      <c r="B7" s="22" t="s">
        <v>28</v>
      </c>
      <c r="C7" s="21"/>
      <c r="D7" s="21"/>
      <c r="E7" s="21"/>
      <c r="F7" s="21"/>
      <c r="G7" s="90"/>
      <c r="H7" s="91"/>
      <c r="I7" s="91"/>
      <c r="J7" s="92"/>
      <c r="K7" s="90"/>
      <c r="L7" s="91"/>
      <c r="M7" s="91"/>
      <c r="N7" s="92"/>
    </row>
    <row r="8" spans="1:14">
      <c r="A8" s="23">
        <v>1</v>
      </c>
      <c r="B8" s="24" t="s">
        <v>29</v>
      </c>
      <c r="C8" s="25" t="s">
        <v>30</v>
      </c>
      <c r="D8" s="26">
        <v>37</v>
      </c>
      <c r="E8" s="26">
        <v>13.6</v>
      </c>
      <c r="F8" s="26">
        <f>ROUND(E8*D8,2)</f>
        <v>503.2</v>
      </c>
      <c r="G8" s="84">
        <f>+F8</f>
        <v>503.2</v>
      </c>
      <c r="H8" s="85"/>
      <c r="I8" s="85"/>
      <c r="J8" s="86"/>
      <c r="K8" s="80"/>
      <c r="L8" s="81"/>
      <c r="M8" s="81"/>
      <c r="N8" s="82"/>
    </row>
    <row r="9" spans="1:14">
      <c r="A9" s="23">
        <v>2</v>
      </c>
      <c r="B9" s="24" t="s">
        <v>31</v>
      </c>
      <c r="C9" s="25" t="s">
        <v>30</v>
      </c>
      <c r="D9" s="26">
        <v>40</v>
      </c>
      <c r="E9" s="26">
        <v>9.0500000000000007</v>
      </c>
      <c r="F9" s="26">
        <f t="shared" ref="F9:F21" si="0">ROUND(E9*D9,2)</f>
        <v>362</v>
      </c>
      <c r="G9" s="74">
        <f>+F9</f>
        <v>362</v>
      </c>
      <c r="H9" s="75"/>
      <c r="I9" s="75"/>
      <c r="J9" s="76"/>
      <c r="K9" s="80"/>
      <c r="L9" s="81"/>
      <c r="M9" s="81"/>
      <c r="N9" s="82"/>
    </row>
    <row r="10" spans="1:14">
      <c r="A10" s="21"/>
      <c r="B10" s="22" t="s">
        <v>32</v>
      </c>
      <c r="C10" s="21"/>
      <c r="D10" s="21"/>
      <c r="E10" s="21"/>
      <c r="F10" s="26"/>
      <c r="G10" s="83"/>
      <c r="H10" s="72"/>
      <c r="I10" s="72"/>
      <c r="J10" s="73"/>
      <c r="K10" s="80"/>
      <c r="L10" s="81"/>
      <c r="M10" s="81"/>
      <c r="N10" s="82"/>
    </row>
    <row r="11" spans="1:14">
      <c r="A11" s="23">
        <v>3</v>
      </c>
      <c r="B11" s="24" t="s">
        <v>33</v>
      </c>
      <c r="C11" s="25" t="s">
        <v>30</v>
      </c>
      <c r="D11" s="26">
        <v>4.8</v>
      </c>
      <c r="E11" s="26">
        <v>137.44</v>
      </c>
      <c r="F11" s="26">
        <f t="shared" si="0"/>
        <v>659.71</v>
      </c>
      <c r="G11" s="84">
        <v>659.71199999999999</v>
      </c>
      <c r="H11" s="85"/>
      <c r="I11" s="85"/>
      <c r="J11" s="86"/>
      <c r="K11" s="80"/>
      <c r="L11" s="81"/>
      <c r="M11" s="81"/>
      <c r="N11" s="82"/>
    </row>
    <row r="12" spans="1:14">
      <c r="A12" s="23">
        <v>4</v>
      </c>
      <c r="B12" s="24" t="s">
        <v>34</v>
      </c>
      <c r="C12" s="25" t="s">
        <v>35</v>
      </c>
      <c r="D12" s="27">
        <v>3460</v>
      </c>
      <c r="E12" s="26">
        <v>2.0299999999999998</v>
      </c>
      <c r="F12" s="26">
        <f t="shared" si="0"/>
        <v>7023.8</v>
      </c>
      <c r="G12" s="77">
        <f>+F12</f>
        <v>7023.8</v>
      </c>
      <c r="H12" s="78"/>
      <c r="I12" s="78"/>
      <c r="J12" s="79"/>
      <c r="K12" s="80"/>
      <c r="L12" s="81"/>
      <c r="M12" s="81"/>
      <c r="N12" s="82"/>
    </row>
    <row r="13" spans="1:14">
      <c r="A13" s="23">
        <v>5</v>
      </c>
      <c r="B13" s="24" t="s">
        <v>36</v>
      </c>
      <c r="C13" s="25" t="s">
        <v>30</v>
      </c>
      <c r="D13" s="26">
        <v>11.5</v>
      </c>
      <c r="E13" s="26">
        <v>226.11</v>
      </c>
      <c r="F13" s="26">
        <f t="shared" si="0"/>
        <v>2600.27</v>
      </c>
      <c r="G13" s="77">
        <f>+F13</f>
        <v>2600.27</v>
      </c>
      <c r="H13" s="78"/>
      <c r="I13" s="78"/>
      <c r="J13" s="79"/>
      <c r="K13" s="80"/>
      <c r="L13" s="81"/>
      <c r="M13" s="81"/>
      <c r="N13" s="82"/>
    </row>
    <row r="14" spans="1:14">
      <c r="A14" s="23">
        <v>6</v>
      </c>
      <c r="B14" s="24" t="s">
        <v>37</v>
      </c>
      <c r="C14" s="25" t="s">
        <v>30</v>
      </c>
      <c r="D14" s="26">
        <v>45</v>
      </c>
      <c r="E14" s="26">
        <v>117.11</v>
      </c>
      <c r="F14" s="26">
        <f t="shared" si="0"/>
        <v>5269.95</v>
      </c>
      <c r="G14" s="77">
        <f>+F14</f>
        <v>5269.95</v>
      </c>
      <c r="H14" s="78"/>
      <c r="I14" s="78"/>
      <c r="J14" s="79"/>
      <c r="K14" s="80"/>
      <c r="L14" s="81"/>
      <c r="M14" s="81"/>
      <c r="N14" s="82"/>
    </row>
    <row r="15" spans="1:14">
      <c r="A15" s="23">
        <v>7</v>
      </c>
      <c r="B15" s="24" t="s">
        <v>38</v>
      </c>
      <c r="C15" s="25" t="s">
        <v>30</v>
      </c>
      <c r="D15" s="26">
        <v>12</v>
      </c>
      <c r="E15" s="26">
        <v>193.65</v>
      </c>
      <c r="F15" s="26">
        <f t="shared" si="0"/>
        <v>2323.8000000000002</v>
      </c>
      <c r="G15" s="77">
        <f>+F15</f>
        <v>2323.8000000000002</v>
      </c>
      <c r="H15" s="78"/>
      <c r="I15" s="78"/>
      <c r="J15" s="79"/>
      <c r="K15" s="80"/>
      <c r="L15" s="81"/>
      <c r="M15" s="81"/>
      <c r="N15" s="82"/>
    </row>
    <row r="16" spans="1:14">
      <c r="A16" s="23">
        <v>8</v>
      </c>
      <c r="B16" s="24" t="s">
        <v>39</v>
      </c>
      <c r="C16" s="25" t="s">
        <v>30</v>
      </c>
      <c r="D16" s="26">
        <v>5.3</v>
      </c>
      <c r="E16" s="26">
        <v>209.53</v>
      </c>
      <c r="F16" s="26">
        <f t="shared" si="0"/>
        <v>1110.51</v>
      </c>
      <c r="G16" s="77">
        <f>+F16</f>
        <v>1110.51</v>
      </c>
      <c r="H16" s="78"/>
      <c r="I16" s="78"/>
      <c r="J16" s="79"/>
      <c r="K16" s="80"/>
      <c r="L16" s="81"/>
      <c r="M16" s="81"/>
      <c r="N16" s="82"/>
    </row>
    <row r="17" spans="1:14">
      <c r="A17" s="21"/>
      <c r="B17" s="22" t="s">
        <v>40</v>
      </c>
      <c r="C17" s="21"/>
      <c r="D17" s="21"/>
      <c r="E17" s="21"/>
      <c r="F17" s="26"/>
      <c r="G17" s="71"/>
      <c r="H17" s="72"/>
      <c r="I17" s="72"/>
      <c r="J17" s="73"/>
      <c r="K17" s="80"/>
      <c r="L17" s="81"/>
      <c r="M17" s="81"/>
      <c r="N17" s="82"/>
    </row>
    <row r="18" spans="1:14">
      <c r="A18" s="23">
        <v>9</v>
      </c>
      <c r="B18" s="24" t="s">
        <v>41</v>
      </c>
      <c r="C18" s="25" t="s">
        <v>42</v>
      </c>
      <c r="D18" s="26">
        <v>282</v>
      </c>
      <c r="E18" s="26">
        <v>12.67</v>
      </c>
      <c r="F18" s="26">
        <f t="shared" si="0"/>
        <v>3572.94</v>
      </c>
      <c r="G18" s="68">
        <f>ROUND(0.5*F18,2)</f>
        <v>1786.47</v>
      </c>
      <c r="H18" s="69"/>
      <c r="I18" s="69"/>
      <c r="J18" s="70"/>
      <c r="K18" s="68">
        <f>ROUND(0.5*F18,2)</f>
        <v>1786.47</v>
      </c>
      <c r="L18" s="69"/>
      <c r="M18" s="69"/>
      <c r="N18" s="70"/>
    </row>
    <row r="19" spans="1:14">
      <c r="A19" s="23">
        <v>10</v>
      </c>
      <c r="B19" s="24" t="s">
        <v>43</v>
      </c>
      <c r="C19" s="25" t="s">
        <v>44</v>
      </c>
      <c r="D19" s="26">
        <v>277</v>
      </c>
      <c r="E19" s="26">
        <v>28.98</v>
      </c>
      <c r="F19" s="26">
        <f t="shared" si="0"/>
        <v>8027.46</v>
      </c>
      <c r="G19" s="68">
        <f>ROUND(0.5*F19,2)</f>
        <v>4013.73</v>
      </c>
      <c r="H19" s="69"/>
      <c r="I19" s="69"/>
      <c r="J19" s="70"/>
      <c r="K19" s="68">
        <f>ROUND(0.5*F19,2)</f>
        <v>4013.73</v>
      </c>
      <c r="L19" s="69"/>
      <c r="M19" s="69"/>
      <c r="N19" s="70"/>
    </row>
    <row r="20" spans="1:14">
      <c r="A20" s="23">
        <v>11</v>
      </c>
      <c r="B20" s="24" t="s">
        <v>45</v>
      </c>
      <c r="C20" s="25" t="s">
        <v>46</v>
      </c>
      <c r="D20" s="26">
        <v>2</v>
      </c>
      <c r="E20" s="26">
        <v>206.41</v>
      </c>
      <c r="F20" s="26">
        <f t="shared" si="0"/>
        <v>412.82</v>
      </c>
      <c r="G20" s="71"/>
      <c r="H20" s="72"/>
      <c r="I20" s="72"/>
      <c r="J20" s="73"/>
      <c r="K20" s="74">
        <f>+F20</f>
        <v>412.82</v>
      </c>
      <c r="L20" s="75"/>
      <c r="M20" s="75"/>
      <c r="N20" s="76"/>
    </row>
    <row r="21" spans="1:14">
      <c r="A21" s="28">
        <v>12</v>
      </c>
      <c r="B21" s="29" t="s">
        <v>47</v>
      </c>
      <c r="C21" s="30" t="s">
        <v>46</v>
      </c>
      <c r="D21" s="31">
        <v>2</v>
      </c>
      <c r="E21" s="31">
        <v>316.70999999999998</v>
      </c>
      <c r="F21" s="26">
        <f t="shared" si="0"/>
        <v>633.41999999999996</v>
      </c>
      <c r="G21" s="59"/>
      <c r="H21" s="60"/>
      <c r="I21" s="60"/>
      <c r="J21" s="61"/>
      <c r="K21" s="62">
        <f>+F21</f>
        <v>633.41999999999996</v>
      </c>
      <c r="L21" s="63"/>
      <c r="M21" s="63"/>
      <c r="N21" s="64"/>
    </row>
    <row r="22" spans="1:14">
      <c r="A22" s="48" t="s">
        <v>48</v>
      </c>
      <c r="B22" s="48"/>
      <c r="C22" s="32"/>
      <c r="D22" s="32"/>
      <c r="E22" s="32"/>
      <c r="F22" s="33">
        <f>+SUM(F8:F21)</f>
        <v>32499.879999999994</v>
      </c>
      <c r="G22" s="65">
        <f>+SUM(G7:J21)</f>
        <v>25653.441999999999</v>
      </c>
      <c r="H22" s="66"/>
      <c r="I22" s="66"/>
      <c r="J22" s="67"/>
      <c r="K22" s="65">
        <f>+SUM(K7:N21)</f>
        <v>6846.44</v>
      </c>
      <c r="L22" s="66"/>
      <c r="M22" s="66"/>
      <c r="N22" s="67"/>
    </row>
    <row r="23" spans="1:14">
      <c r="A23" s="48" t="s">
        <v>49</v>
      </c>
      <c r="B23" s="48"/>
      <c r="C23" s="32"/>
      <c r="D23" s="32"/>
      <c r="E23" s="32"/>
      <c r="F23" s="32"/>
      <c r="G23" s="56">
        <v>0.7893</v>
      </c>
      <c r="H23" s="57"/>
      <c r="I23" s="57"/>
      <c r="J23" s="58"/>
      <c r="K23" s="50">
        <v>0.2107</v>
      </c>
      <c r="L23" s="51"/>
      <c r="M23" s="51"/>
      <c r="N23" s="52"/>
    </row>
    <row r="24" spans="1:14">
      <c r="A24" s="48" t="s">
        <v>50</v>
      </c>
      <c r="B24" s="48"/>
      <c r="C24" s="32"/>
      <c r="D24" s="32"/>
      <c r="E24" s="32"/>
      <c r="F24" s="32"/>
      <c r="G24" s="49">
        <f>+G22</f>
        <v>25653.441999999999</v>
      </c>
      <c r="H24" s="49"/>
      <c r="I24" s="49"/>
      <c r="J24" s="49"/>
      <c r="K24" s="49">
        <f>+G24+K22</f>
        <v>32499.881999999998</v>
      </c>
      <c r="L24" s="49"/>
      <c r="M24" s="49"/>
      <c r="N24" s="49"/>
    </row>
    <row r="25" spans="1:14">
      <c r="A25" s="48" t="s">
        <v>51</v>
      </c>
      <c r="B25" s="48"/>
      <c r="C25" s="32"/>
      <c r="D25" s="32"/>
      <c r="E25" s="32"/>
      <c r="F25" s="32"/>
      <c r="G25" s="56">
        <v>0.7893</v>
      </c>
      <c r="H25" s="57"/>
      <c r="I25" s="57"/>
      <c r="J25" s="58"/>
      <c r="K25" s="53">
        <v>1</v>
      </c>
      <c r="L25" s="54"/>
      <c r="M25" s="54"/>
      <c r="N25" s="55"/>
    </row>
    <row r="26" spans="1:14">
      <c r="A26" s="48" t="s">
        <v>52</v>
      </c>
      <c r="B26" s="48"/>
      <c r="C26" s="32"/>
      <c r="D26" s="32"/>
      <c r="E26" s="32"/>
      <c r="F26" s="32"/>
      <c r="G26" s="49">
        <f>+ROUND(0.8*G24,2)</f>
        <v>20522.75</v>
      </c>
      <c r="H26" s="49"/>
      <c r="I26" s="49"/>
      <c r="J26" s="49"/>
      <c r="K26" s="49">
        <f>+ROUND(0.8*K24,2)</f>
        <v>25999.91</v>
      </c>
      <c r="L26" s="49"/>
      <c r="M26" s="49"/>
      <c r="N26" s="49"/>
    </row>
    <row r="27" spans="1:14">
      <c r="A27" s="48" t="s">
        <v>51</v>
      </c>
      <c r="B27" s="48"/>
      <c r="C27" s="32"/>
      <c r="D27" s="32"/>
      <c r="E27" s="32"/>
      <c r="F27" s="32"/>
      <c r="G27" s="50">
        <v>0.63149999999999995</v>
      </c>
      <c r="H27" s="51"/>
      <c r="I27" s="51"/>
      <c r="J27" s="52"/>
      <c r="K27" s="53">
        <v>0.8</v>
      </c>
      <c r="L27" s="54"/>
      <c r="M27" s="54"/>
      <c r="N27" s="55"/>
    </row>
    <row r="28" spans="1:14">
      <c r="A28" s="34"/>
      <c r="B28" s="35" t="s">
        <v>53</v>
      </c>
      <c r="C28" s="34"/>
      <c r="D28" s="34"/>
      <c r="E28" s="34"/>
      <c r="F28" s="34"/>
      <c r="G28" s="34"/>
      <c r="H28" s="47"/>
      <c r="I28" s="47"/>
      <c r="J28" s="34"/>
      <c r="K28" s="34"/>
      <c r="L28" s="47"/>
      <c r="M28" s="47"/>
      <c r="N28" s="34"/>
    </row>
    <row r="29" spans="1:14">
      <c r="B29" s="35" t="s">
        <v>54</v>
      </c>
    </row>
  </sheetData>
  <sheetProtection formatCells="0" formatColumns="0" formatRows="0" insertColumns="0" insertRows="0" insertHyperlinks="0" deleteColumns="0" deleteRows="0" sort="0" autoFilter="0" pivotTables="0"/>
  <mergeCells count="62">
    <mergeCell ref="A2:N2"/>
    <mergeCell ref="A3:N3"/>
    <mergeCell ref="A4:C4"/>
    <mergeCell ref="F4:J4"/>
    <mergeCell ref="A5:A6"/>
    <mergeCell ref="B5:B6"/>
    <mergeCell ref="C5:C6"/>
    <mergeCell ref="D5:D6"/>
    <mergeCell ref="E5:E6"/>
    <mergeCell ref="F5:F6"/>
    <mergeCell ref="G5:J5"/>
    <mergeCell ref="K5:N5"/>
    <mergeCell ref="G7:J7"/>
    <mergeCell ref="K7:N7"/>
    <mergeCell ref="G8:J8"/>
    <mergeCell ref="K8:N8"/>
    <mergeCell ref="G9:J9"/>
    <mergeCell ref="K9:N9"/>
    <mergeCell ref="G10:J10"/>
    <mergeCell ref="K10:N10"/>
    <mergeCell ref="G11:J11"/>
    <mergeCell ref="K11:N11"/>
    <mergeCell ref="G12:J12"/>
    <mergeCell ref="K12:N12"/>
    <mergeCell ref="G13:J13"/>
    <mergeCell ref="K13:N13"/>
    <mergeCell ref="G14:J14"/>
    <mergeCell ref="K14:N14"/>
    <mergeCell ref="G15:J15"/>
    <mergeCell ref="K15:N15"/>
    <mergeCell ref="G16:J16"/>
    <mergeCell ref="K16:N16"/>
    <mergeCell ref="G17:J17"/>
    <mergeCell ref="K17:N17"/>
    <mergeCell ref="A23:B23"/>
    <mergeCell ref="G23:J23"/>
    <mergeCell ref="K23:N23"/>
    <mergeCell ref="G18:J18"/>
    <mergeCell ref="K18:N18"/>
    <mergeCell ref="G19:J19"/>
    <mergeCell ref="K19:N19"/>
    <mergeCell ref="G20:J20"/>
    <mergeCell ref="K20:N20"/>
    <mergeCell ref="G21:J21"/>
    <mergeCell ref="K21:N21"/>
    <mergeCell ref="A22:B22"/>
    <mergeCell ref="G22:J22"/>
    <mergeCell ref="K22:N22"/>
    <mergeCell ref="A24:B24"/>
    <mergeCell ref="G24:J24"/>
    <mergeCell ref="K24:N24"/>
    <mergeCell ref="A25:B25"/>
    <mergeCell ref="G25:J25"/>
    <mergeCell ref="K25:N25"/>
    <mergeCell ref="H28:I28"/>
    <mergeCell ref="L28:M28"/>
    <mergeCell ref="A26:B26"/>
    <mergeCell ref="G26:J26"/>
    <mergeCell ref="K26:N26"/>
    <mergeCell ref="A27:B27"/>
    <mergeCell ref="G27:J27"/>
    <mergeCell ref="K27:N27"/>
  </mergeCells>
  <pageMargins left="0.7" right="0.7" top="0.75" bottom="0.75" header="0.3" footer="0.3"/>
  <pageSetup scale="45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5270F-AF61-DE45-980C-FF2A286E337A}">
  <sheetPr>
    <pageSetUpPr fitToPage="1"/>
  </sheetPr>
  <dimension ref="B2:L47"/>
  <sheetViews>
    <sheetView showGridLines="0" topLeftCell="D1" zoomScale="144" workbookViewId="0">
      <selection activeCell="K4" sqref="K4"/>
    </sheetView>
  </sheetViews>
  <sheetFormatPr baseColWidth="10" defaultRowHeight="15"/>
  <cols>
    <col min="2" max="2" width="3.1640625" bestFit="1" customWidth="1"/>
    <col min="3" max="3" width="40.83203125" customWidth="1"/>
    <col min="4" max="10" width="15.33203125" customWidth="1"/>
  </cols>
  <sheetData>
    <row r="2" spans="2:12" ht="18">
      <c r="C2" s="6" t="s">
        <v>1</v>
      </c>
      <c r="D2" s="99" t="s">
        <v>2</v>
      </c>
      <c r="E2" s="100"/>
      <c r="F2" s="100"/>
      <c r="G2" s="100"/>
      <c r="H2" s="100"/>
      <c r="I2" s="100"/>
      <c r="J2" s="100"/>
      <c r="K2" s="100"/>
    </row>
    <row r="3" spans="2:12" s="15" customFormat="1" ht="28">
      <c r="B3" s="43" t="s">
        <v>74</v>
      </c>
      <c r="C3" s="12" t="s">
        <v>0</v>
      </c>
      <c r="D3" s="13" t="s">
        <v>3</v>
      </c>
      <c r="E3" s="14" t="s">
        <v>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  <c r="K3" s="11" t="s">
        <v>10</v>
      </c>
    </row>
    <row r="4" spans="2:12" ht="16">
      <c r="B4" s="9">
        <v>1</v>
      </c>
      <c r="C4" s="8" t="str">
        <f>CRONOGRAMA!B8</f>
        <v>EXCAVACION DE PLINTOS</v>
      </c>
      <c r="D4" s="7" t="s">
        <v>11</v>
      </c>
      <c r="E4" s="7" t="s">
        <v>11</v>
      </c>
      <c r="F4" s="7" t="s">
        <v>11</v>
      </c>
      <c r="G4" s="7" t="s">
        <v>11</v>
      </c>
      <c r="H4" s="7" t="s">
        <v>11</v>
      </c>
      <c r="I4" s="7" t="s">
        <v>11</v>
      </c>
      <c r="J4" s="7" t="s">
        <v>11</v>
      </c>
      <c r="K4" s="17" t="str">
        <f>IF(COUNTIF(D4:J4,"NO")&gt;=1,"NO","SI")</f>
        <v>SI</v>
      </c>
      <c r="L4" s="16"/>
    </row>
    <row r="5" spans="2:12" ht="16">
      <c r="B5" s="9">
        <v>2</v>
      </c>
      <c r="C5" s="8" t="str">
        <f>CRONOGRAMA!B9</f>
        <v>EXCAVACION DE CIMIENTOS</v>
      </c>
      <c r="D5" s="7" t="s">
        <v>11</v>
      </c>
      <c r="E5" s="7" t="s">
        <v>11</v>
      </c>
      <c r="F5" s="7" t="s">
        <v>11</v>
      </c>
      <c r="G5" s="7" t="s">
        <v>11</v>
      </c>
      <c r="H5" s="7" t="s">
        <v>11</v>
      </c>
      <c r="I5" s="7" t="s">
        <v>11</v>
      </c>
      <c r="J5" s="7" t="s">
        <v>11</v>
      </c>
      <c r="K5" s="17" t="str">
        <f t="shared" ref="K5:K12" si="0">+IF(COUNTIF(D5:J5,"NO")&gt;=1,"NO","SI")</f>
        <v>SI</v>
      </c>
      <c r="L5" s="16"/>
    </row>
    <row r="6" spans="2:12" ht="16">
      <c r="B6" s="9">
        <v>3</v>
      </c>
      <c r="C6" s="8" t="str">
        <f>CRONOGRAMA!B11</f>
        <v>REPLANTILLO HORMIGON SIMPLE F'c=180 kg/cm2</v>
      </c>
      <c r="D6" s="7" t="s">
        <v>11</v>
      </c>
      <c r="E6" s="7" t="s">
        <v>12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17" t="str">
        <f t="shared" si="0"/>
        <v>NO</v>
      </c>
      <c r="L6" s="16"/>
    </row>
    <row r="7" spans="2:12" ht="16">
      <c r="B7" s="9">
        <v>4</v>
      </c>
      <c r="C7" s="8" t="str">
        <f>CRONOGRAMA!B12</f>
        <v>ACERO DE REFUERZO F'y=4200 kg/cm2</v>
      </c>
      <c r="D7" s="7" t="s">
        <v>11</v>
      </c>
      <c r="E7" s="7" t="s">
        <v>11</v>
      </c>
      <c r="F7" s="7" t="s">
        <v>11</v>
      </c>
      <c r="G7" s="7" t="s">
        <v>11</v>
      </c>
      <c r="H7" s="7" t="s">
        <v>11</v>
      </c>
      <c r="I7" s="7" t="s">
        <v>11</v>
      </c>
      <c r="J7" s="7" t="s">
        <v>11</v>
      </c>
      <c r="K7" s="17" t="str">
        <f t="shared" si="0"/>
        <v>SI</v>
      </c>
      <c r="L7" s="16"/>
    </row>
    <row r="8" spans="2:12" ht="16">
      <c r="B8" s="9">
        <v>5</v>
      </c>
      <c r="C8" s="8" t="str">
        <f>CRONOGRAMA!B13</f>
        <v>HORMIGON SIMPLE PLINTOS F'c=210 kg/cm2</v>
      </c>
      <c r="D8" s="7" t="s">
        <v>11</v>
      </c>
      <c r="E8" s="7" t="s">
        <v>12</v>
      </c>
      <c r="F8" s="7" t="s">
        <v>11</v>
      </c>
      <c r="G8" s="7" t="s">
        <v>11</v>
      </c>
      <c r="H8" s="7" t="s">
        <v>12</v>
      </c>
      <c r="I8" s="7" t="s">
        <v>11</v>
      </c>
      <c r="J8" s="7" t="s">
        <v>11</v>
      </c>
      <c r="K8" s="17" t="str">
        <f t="shared" si="0"/>
        <v>NO</v>
      </c>
      <c r="L8" s="16"/>
    </row>
    <row r="9" spans="2:12" ht="16">
      <c r="B9" s="9">
        <v>6</v>
      </c>
      <c r="C9" s="8" t="str">
        <f>CRONOGRAMA!B14</f>
        <v>CIMIENTOS DE HORMIGON CICLOPEO 40% PIED</v>
      </c>
      <c r="D9" s="7" t="s">
        <v>11</v>
      </c>
      <c r="E9" s="7" t="s">
        <v>12</v>
      </c>
      <c r="F9" s="7" t="s">
        <v>11</v>
      </c>
      <c r="G9" s="7" t="s">
        <v>11</v>
      </c>
      <c r="H9" s="7" t="s">
        <v>11</v>
      </c>
      <c r="I9" s="7" t="s">
        <v>11</v>
      </c>
      <c r="J9" s="7" t="s">
        <v>11</v>
      </c>
      <c r="K9" s="17" t="str">
        <f t="shared" si="0"/>
        <v>NO</v>
      </c>
      <c r="L9" s="16"/>
    </row>
    <row r="10" spans="2:12" ht="16">
      <c r="B10" s="9">
        <v>7</v>
      </c>
      <c r="C10" s="8" t="str">
        <f>CRONOGRAMA!B15</f>
        <v>HORMIGON SIMPLE CADENA INFERIOR F'c=210 k</v>
      </c>
      <c r="D10" s="7" t="s">
        <v>11</v>
      </c>
      <c r="E10" s="7" t="s">
        <v>12</v>
      </c>
      <c r="F10" s="7" t="s">
        <v>11</v>
      </c>
      <c r="G10" s="7" t="s">
        <v>11</v>
      </c>
      <c r="H10" s="7" t="s">
        <v>12</v>
      </c>
      <c r="I10" s="7" t="s">
        <v>11</v>
      </c>
      <c r="J10" s="7" t="s">
        <v>11</v>
      </c>
      <c r="K10" s="17" t="str">
        <f t="shared" si="0"/>
        <v>NO</v>
      </c>
      <c r="L10" s="16"/>
    </row>
    <row r="11" spans="2:12" ht="16">
      <c r="B11" s="9">
        <v>8</v>
      </c>
      <c r="C11" s="8" t="str">
        <f>CRONOGRAMA!B16</f>
        <v>HORMIGON SIMPLE COLUMNA F'c=210 kg/cm2</v>
      </c>
      <c r="D11" s="7" t="s">
        <v>11</v>
      </c>
      <c r="E11" s="7" t="s">
        <v>12</v>
      </c>
      <c r="F11" s="7" t="s">
        <v>11</v>
      </c>
      <c r="G11" s="7" t="s">
        <v>11</v>
      </c>
      <c r="H11" s="7" t="s">
        <v>12</v>
      </c>
      <c r="I11" s="7" t="s">
        <v>11</v>
      </c>
      <c r="J11" s="7" t="s">
        <v>11</v>
      </c>
      <c r="K11" s="17" t="str">
        <f t="shared" si="0"/>
        <v>NO</v>
      </c>
      <c r="L11" s="16"/>
    </row>
    <row r="12" spans="2:12" ht="16">
      <c r="B12" s="9">
        <v>9</v>
      </c>
      <c r="C12" s="8" t="str">
        <f>CRONOGRAMA!B18</f>
        <v>MAMPOSTERIA DE BLOQUE DE 15 cm</v>
      </c>
      <c r="D12" s="7" t="s">
        <v>11</v>
      </c>
      <c r="E12" s="7" t="s">
        <v>11</v>
      </c>
      <c r="F12" s="7" t="s">
        <v>11</v>
      </c>
      <c r="G12" s="7" t="s">
        <v>11</v>
      </c>
      <c r="H12" s="7" t="s">
        <v>12</v>
      </c>
      <c r="I12" s="7" t="s">
        <v>11</v>
      </c>
      <c r="J12" s="7" t="s">
        <v>11</v>
      </c>
      <c r="K12" s="17" t="str">
        <f t="shared" si="0"/>
        <v>NO</v>
      </c>
      <c r="L12" s="16"/>
    </row>
    <row r="13" spans="2:12" ht="16">
      <c r="B13" s="9">
        <v>10</v>
      </c>
      <c r="C13" s="8" t="str">
        <f>CRONOGRAMA!B19</f>
        <v>CERRAMIENTO MALLA h=1.50 m INC PARANTE T</v>
      </c>
      <c r="D13" s="7" t="s">
        <v>11</v>
      </c>
      <c r="E13" s="7" t="s">
        <v>11</v>
      </c>
      <c r="F13" s="7" t="s">
        <v>11</v>
      </c>
      <c r="G13" s="7" t="s">
        <v>11</v>
      </c>
      <c r="H13" s="7" t="s">
        <v>12</v>
      </c>
      <c r="I13" s="7" t="s">
        <v>11</v>
      </c>
      <c r="J13" s="7" t="s">
        <v>11</v>
      </c>
      <c r="K13" s="17" t="str">
        <f t="shared" ref="K13" si="1">+IF(COUNTIF(D13:J13,"NO")&gt;=1,"NO","SI")</f>
        <v>NO</v>
      </c>
      <c r="L13" s="16"/>
    </row>
    <row r="16" spans="2:12">
      <c r="C16" s="5" t="s">
        <v>56</v>
      </c>
    </row>
    <row r="17" spans="2:7">
      <c r="B17" s="42" t="s">
        <v>74</v>
      </c>
      <c r="C17" s="12" t="s">
        <v>0</v>
      </c>
      <c r="D17" s="41" t="s">
        <v>62</v>
      </c>
      <c r="E17" s="41" t="s">
        <v>63</v>
      </c>
    </row>
    <row r="18" spans="2:7" ht="16">
      <c r="B18" s="9">
        <v>1</v>
      </c>
      <c r="C18" s="8" t="str">
        <f>C4</f>
        <v>EXCAVACION DE PLINTOS</v>
      </c>
      <c r="D18" s="42" t="s">
        <v>13</v>
      </c>
      <c r="E18" s="10">
        <v>37</v>
      </c>
    </row>
    <row r="19" spans="2:7" ht="16">
      <c r="B19" s="9">
        <v>2</v>
      </c>
      <c r="C19" s="8" t="str">
        <f>C5</f>
        <v>EXCAVACION DE CIMIENTOS</v>
      </c>
      <c r="D19" s="42" t="s">
        <v>13</v>
      </c>
      <c r="E19" s="10">
        <v>40</v>
      </c>
    </row>
    <row r="20" spans="2:7" ht="16">
      <c r="B20" s="9">
        <v>3</v>
      </c>
      <c r="C20" s="8" t="str">
        <f>C7</f>
        <v>ACERO DE REFUERZO F'y=4200 kg/cm2</v>
      </c>
      <c r="D20" s="42" t="s">
        <v>15</v>
      </c>
      <c r="E20" s="10">
        <v>3460</v>
      </c>
    </row>
    <row r="21" spans="2:7">
      <c r="B21" s="9">
        <v>4</v>
      </c>
      <c r="C21" s="8"/>
      <c r="D21" s="9"/>
      <c r="E21" s="9"/>
    </row>
    <row r="22" spans="2:7">
      <c r="C22" s="1"/>
    </row>
    <row r="23" spans="2:7">
      <c r="C23" s="1"/>
    </row>
    <row r="24" spans="2:7">
      <c r="C24" s="5" t="s">
        <v>70</v>
      </c>
    </row>
    <row r="25" spans="2:7">
      <c r="B25" s="42" t="s">
        <v>74</v>
      </c>
      <c r="C25" s="12" t="s">
        <v>0</v>
      </c>
      <c r="D25" s="41" t="s">
        <v>62</v>
      </c>
      <c r="E25" s="41" t="s">
        <v>63</v>
      </c>
    </row>
    <row r="26" spans="2:7" ht="16">
      <c r="B26" s="9">
        <v>1</v>
      </c>
      <c r="C26" s="8" t="str">
        <f>C18</f>
        <v>EXCAVACION DE PLINTOS</v>
      </c>
      <c r="D26" s="42" t="s">
        <v>13</v>
      </c>
      <c r="E26" s="10">
        <v>20</v>
      </c>
    </row>
    <row r="27" spans="2:7" ht="16">
      <c r="B27" s="9">
        <v>2</v>
      </c>
      <c r="C27" s="8" t="str">
        <f>C19</f>
        <v>EXCAVACION DE CIMIENTOS</v>
      </c>
      <c r="D27" s="42" t="s">
        <v>13</v>
      </c>
      <c r="E27" s="10">
        <v>20</v>
      </c>
    </row>
    <row r="28" spans="2:7" ht="16">
      <c r="B28" s="9">
        <v>3</v>
      </c>
      <c r="C28" s="8" t="str">
        <f>C20</f>
        <v>ACERO DE REFUERZO F'y=4200 kg/cm2</v>
      </c>
      <c r="D28" s="42" t="s">
        <v>15</v>
      </c>
      <c r="E28" s="44">
        <v>1154</v>
      </c>
    </row>
    <row r="29" spans="2:7">
      <c r="B29" s="9">
        <v>4</v>
      </c>
      <c r="C29" s="8"/>
      <c r="D29" s="9"/>
      <c r="E29" s="9"/>
    </row>
    <row r="30" spans="2:7">
      <c r="C30" s="1"/>
    </row>
    <row r="31" spans="2:7">
      <c r="C31" s="5" t="s">
        <v>71</v>
      </c>
    </row>
    <row r="32" spans="2:7">
      <c r="B32" s="42" t="s">
        <v>74</v>
      </c>
      <c r="C32" s="41" t="s">
        <v>61</v>
      </c>
      <c r="D32" s="41" t="s">
        <v>77</v>
      </c>
      <c r="E32" s="41" t="s">
        <v>76</v>
      </c>
      <c r="F32" s="2"/>
      <c r="G32" s="2"/>
    </row>
    <row r="33" spans="2:8">
      <c r="B33" s="9">
        <v>1</v>
      </c>
      <c r="C33" s="40" t="s">
        <v>72</v>
      </c>
      <c r="D33" s="40" t="s">
        <v>75</v>
      </c>
      <c r="E33" s="40"/>
      <c r="F33" s="2"/>
      <c r="G33" s="2"/>
    </row>
    <row r="34" spans="2:8" ht="32">
      <c r="B34" s="9">
        <v>2</v>
      </c>
      <c r="C34" s="45" t="s">
        <v>73</v>
      </c>
      <c r="D34" s="40" t="s">
        <v>75</v>
      </c>
      <c r="E34" s="40"/>
      <c r="F34" s="2"/>
      <c r="G34" s="2"/>
    </row>
    <row r="35" spans="2:8">
      <c r="C35" s="1"/>
      <c r="E35" s="1"/>
      <c r="F35" s="2"/>
      <c r="G35" s="2"/>
    </row>
    <row r="36" spans="2:8">
      <c r="C36" s="1"/>
      <c r="E36" s="1"/>
      <c r="F36" s="2"/>
      <c r="G36" s="2"/>
    </row>
    <row r="37" spans="2:8">
      <c r="C37" s="1"/>
      <c r="E37" s="1"/>
      <c r="F37" s="2"/>
      <c r="G37" s="2"/>
      <c r="H37" s="2"/>
    </row>
    <row r="39" spans="2:8">
      <c r="C39" s="5"/>
      <c r="D39" s="4"/>
      <c r="E39" s="3"/>
      <c r="F39" s="1"/>
      <c r="G39" s="1"/>
    </row>
    <row r="40" spans="2:8">
      <c r="C40" s="1"/>
      <c r="E40" s="2"/>
      <c r="G40" s="2"/>
    </row>
    <row r="41" spans="2:8">
      <c r="C41" s="1"/>
      <c r="E41" s="2"/>
      <c r="G41" s="2"/>
    </row>
    <row r="42" spans="2:8">
      <c r="C42" s="1"/>
      <c r="E42" s="2"/>
      <c r="G42" s="2"/>
    </row>
    <row r="43" spans="2:8">
      <c r="C43" s="1"/>
      <c r="E43" s="2"/>
      <c r="G43" s="2"/>
    </row>
    <row r="44" spans="2:8">
      <c r="C44" s="1"/>
      <c r="E44" s="2"/>
      <c r="G44" s="2"/>
    </row>
    <row r="45" spans="2:8">
      <c r="C45" s="1"/>
      <c r="E45" s="2"/>
      <c r="G45" s="2"/>
      <c r="H45" s="2"/>
    </row>
    <row r="47" spans="2:8">
      <c r="F47" s="1"/>
      <c r="G47" s="2"/>
      <c r="H47" s="2"/>
    </row>
  </sheetData>
  <mergeCells count="1">
    <mergeCell ref="D2:K2"/>
  </mergeCells>
  <conditionalFormatting sqref="D13 H13:I13 K13:L13">
    <cfRule type="containsText" dxfId="9" priority="1" operator="containsText" text="NO">
      <formula>NOT(ISERROR(SEARCH("NO",D13)))</formula>
    </cfRule>
  </conditionalFormatting>
  <conditionalFormatting sqref="D4:J4 K4:L12 D5:K5 I5:I13 G6:I6 D6:E8 F6:F13 J6:J13 H7:I12 G7:G13 H8:H13 D9:D12 E9:E13">
    <cfRule type="containsText" dxfId="8" priority="4" operator="containsText" text="NO">
      <formula>NOT(ISERROR(SEARCH("NO",D4)))</formula>
    </cfRule>
  </conditionalFormatting>
  <conditionalFormatting sqref="I5:I13 D6:J13 K13:L13 D4:K5 L4:L12 K6:K12">
    <cfRule type="containsText" dxfId="7" priority="3" operator="containsText" text="SI">
      <formula>NOT(ISERROR(SEARCH("SI",D4)))</formula>
    </cfRule>
  </conditionalFormatting>
  <pageMargins left="0.7" right="0.7" top="0.75" bottom="0.75" header="0.3" footer="0.3"/>
  <pageSetup paperSize="9" scale="55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E880C-5EC5-964E-9BB1-32BD315F73D6}">
  <sheetPr>
    <pageSetUpPr fitToPage="1"/>
  </sheetPr>
  <dimension ref="B2:L65"/>
  <sheetViews>
    <sheetView showGridLines="0" topLeftCell="A30" zoomScale="167" workbookViewId="0">
      <selection activeCell="C6" sqref="C6"/>
    </sheetView>
  </sheetViews>
  <sheetFormatPr baseColWidth="10" defaultRowHeight="15"/>
  <cols>
    <col min="2" max="2" width="3.1640625" bestFit="1" customWidth="1"/>
    <col min="3" max="3" width="40.83203125" customWidth="1"/>
    <col min="4" max="10" width="15.33203125" customWidth="1"/>
  </cols>
  <sheetData>
    <row r="2" spans="2:12" ht="18">
      <c r="C2" s="6" t="s">
        <v>1</v>
      </c>
      <c r="D2" s="99" t="s">
        <v>2</v>
      </c>
      <c r="E2" s="100"/>
      <c r="F2" s="100"/>
      <c r="G2" s="100"/>
      <c r="H2" s="100"/>
      <c r="I2" s="100"/>
      <c r="J2" s="100"/>
      <c r="K2" s="100"/>
    </row>
    <row r="3" spans="2:12" s="15" customFormat="1" ht="28">
      <c r="B3" s="42" t="s">
        <v>74</v>
      </c>
      <c r="C3" s="12" t="s">
        <v>0</v>
      </c>
      <c r="D3" s="13" t="s">
        <v>3</v>
      </c>
      <c r="E3" s="14" t="s">
        <v>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  <c r="K3" s="11" t="s">
        <v>10</v>
      </c>
    </row>
    <row r="4" spans="2:12">
      <c r="B4" s="9">
        <v>1</v>
      </c>
      <c r="C4" s="8"/>
      <c r="D4" s="7"/>
      <c r="E4" s="7"/>
      <c r="F4" s="7"/>
      <c r="G4" s="7"/>
      <c r="H4" s="7"/>
      <c r="I4" s="7"/>
      <c r="J4" s="7"/>
      <c r="K4" s="17" t="str">
        <f>IF(COUNTIF(D4:J4,"NO")&gt;=1,"NO","SI")</f>
        <v>SI</v>
      </c>
      <c r="L4" s="16"/>
    </row>
    <row r="5" spans="2:12">
      <c r="B5" s="9">
        <v>2</v>
      </c>
      <c r="C5" s="8"/>
      <c r="D5" s="7"/>
      <c r="E5" s="7"/>
      <c r="F5" s="7"/>
      <c r="G5" s="7"/>
      <c r="H5" s="7"/>
      <c r="I5" s="7"/>
      <c r="J5" s="7"/>
      <c r="K5" s="17" t="str">
        <f t="shared" ref="K5:K19" si="0">+IF(COUNTIF(D5:J5,"NO")&gt;=1,"NO","SI")</f>
        <v>SI</v>
      </c>
      <c r="L5" s="16"/>
    </row>
    <row r="6" spans="2:12">
      <c r="B6" s="9">
        <v>3</v>
      </c>
      <c r="C6" s="8"/>
      <c r="D6" s="7"/>
      <c r="E6" s="7"/>
      <c r="F6" s="7"/>
      <c r="G6" s="7"/>
      <c r="H6" s="7"/>
      <c r="I6" s="7"/>
      <c r="J6" s="7"/>
      <c r="K6" s="17" t="str">
        <f t="shared" ref="K6:K11" si="1">+IF(COUNTIF(D6:J6,"NO")&gt;=1,"NO","SI")</f>
        <v>SI</v>
      </c>
      <c r="L6" s="16"/>
    </row>
    <row r="7" spans="2:12">
      <c r="B7" s="9">
        <v>4</v>
      </c>
      <c r="C7" s="8"/>
      <c r="D7" s="7"/>
      <c r="E7" s="7"/>
      <c r="F7" s="7"/>
      <c r="G7" s="7"/>
      <c r="H7" s="7"/>
      <c r="I7" s="7"/>
      <c r="J7" s="7"/>
      <c r="K7" s="17" t="str">
        <f t="shared" si="1"/>
        <v>SI</v>
      </c>
      <c r="L7" s="16"/>
    </row>
    <row r="8" spans="2:12">
      <c r="B8" s="9">
        <v>5</v>
      </c>
      <c r="C8" s="8"/>
      <c r="D8" s="7"/>
      <c r="E8" s="7"/>
      <c r="F8" s="7"/>
      <c r="G8" s="7"/>
      <c r="H8" s="7"/>
      <c r="I8" s="7"/>
      <c r="J8" s="7"/>
      <c r="K8" s="17" t="str">
        <f t="shared" si="1"/>
        <v>SI</v>
      </c>
      <c r="L8" s="16"/>
    </row>
    <row r="9" spans="2:12">
      <c r="B9" s="9">
        <v>6</v>
      </c>
      <c r="C9" s="8"/>
      <c r="D9" s="7"/>
      <c r="E9" s="7"/>
      <c r="F9" s="7"/>
      <c r="G9" s="7"/>
      <c r="H9" s="7"/>
      <c r="I9" s="7"/>
      <c r="J9" s="7"/>
      <c r="K9" s="17" t="str">
        <f t="shared" si="1"/>
        <v>SI</v>
      </c>
      <c r="L9" s="16"/>
    </row>
    <row r="10" spans="2:12">
      <c r="B10" s="9">
        <v>7</v>
      </c>
      <c r="C10" s="8"/>
      <c r="D10" s="7"/>
      <c r="E10" s="7"/>
      <c r="F10" s="7"/>
      <c r="G10" s="7"/>
      <c r="H10" s="7"/>
      <c r="I10" s="7"/>
      <c r="J10" s="7"/>
      <c r="K10" s="17" t="str">
        <f t="shared" si="1"/>
        <v>SI</v>
      </c>
      <c r="L10" s="16"/>
    </row>
    <row r="11" spans="2:12">
      <c r="B11" s="9">
        <v>8</v>
      </c>
      <c r="C11" s="8"/>
      <c r="D11" s="7"/>
      <c r="E11" s="7"/>
      <c r="F11" s="7"/>
      <c r="G11" s="7"/>
      <c r="H11" s="7"/>
      <c r="I11" s="7"/>
      <c r="J11" s="7"/>
      <c r="K11" s="17" t="str">
        <f t="shared" si="1"/>
        <v>SI</v>
      </c>
      <c r="L11" s="16"/>
    </row>
    <row r="12" spans="2:12">
      <c r="B12" s="9">
        <v>9</v>
      </c>
      <c r="C12" s="8"/>
      <c r="D12" s="7"/>
      <c r="E12" s="7"/>
      <c r="F12" s="7"/>
      <c r="G12" s="7"/>
      <c r="H12" s="7"/>
      <c r="I12" s="7"/>
      <c r="J12" s="7"/>
      <c r="K12" s="17" t="str">
        <f t="shared" si="0"/>
        <v>SI</v>
      </c>
      <c r="L12" s="16"/>
    </row>
    <row r="13" spans="2:12">
      <c r="B13" s="9">
        <v>10</v>
      </c>
      <c r="C13" s="8"/>
      <c r="D13" s="7"/>
      <c r="E13" s="7"/>
      <c r="F13" s="7"/>
      <c r="G13" s="7"/>
      <c r="H13" s="7"/>
      <c r="I13" s="7"/>
      <c r="J13" s="7"/>
      <c r="K13" s="17" t="str">
        <f t="shared" si="0"/>
        <v>SI</v>
      </c>
      <c r="L13" s="16"/>
    </row>
    <row r="14" spans="2:12">
      <c r="B14" s="9">
        <v>11</v>
      </c>
      <c r="C14" s="8"/>
      <c r="D14" s="7"/>
      <c r="E14" s="7"/>
      <c r="F14" s="7"/>
      <c r="G14" s="7"/>
      <c r="H14" s="7"/>
      <c r="I14" s="7"/>
      <c r="J14" s="7"/>
      <c r="K14" s="17" t="str">
        <f t="shared" si="0"/>
        <v>SI</v>
      </c>
      <c r="L14" s="16"/>
    </row>
    <row r="15" spans="2:12">
      <c r="B15" s="9">
        <v>12</v>
      </c>
      <c r="C15" s="8"/>
      <c r="D15" s="7"/>
      <c r="E15" s="7"/>
      <c r="F15" s="7"/>
      <c r="G15" s="7"/>
      <c r="H15" s="7"/>
      <c r="I15" s="7"/>
      <c r="J15" s="7"/>
      <c r="K15" s="17" t="str">
        <f t="shared" si="0"/>
        <v>SI</v>
      </c>
      <c r="L15" s="16"/>
    </row>
    <row r="16" spans="2:12">
      <c r="B16" s="9">
        <v>13</v>
      </c>
      <c r="C16" s="8"/>
      <c r="D16" s="7"/>
      <c r="E16" s="7"/>
      <c r="F16" s="7"/>
      <c r="G16" s="7"/>
      <c r="H16" s="7"/>
      <c r="I16" s="7"/>
      <c r="J16" s="7"/>
      <c r="K16" s="17" t="str">
        <f t="shared" si="0"/>
        <v>SI</v>
      </c>
      <c r="L16" s="16"/>
    </row>
    <row r="17" spans="2:12">
      <c r="B17" s="9">
        <v>14</v>
      </c>
      <c r="C17" s="8"/>
      <c r="D17" s="7"/>
      <c r="E17" s="7"/>
      <c r="F17" s="7"/>
      <c r="G17" s="7"/>
      <c r="H17" s="7"/>
      <c r="I17" s="7"/>
      <c r="J17" s="7"/>
      <c r="K17" s="17" t="str">
        <f t="shared" si="0"/>
        <v>SI</v>
      </c>
      <c r="L17" s="16"/>
    </row>
    <row r="18" spans="2:12">
      <c r="B18" s="9">
        <v>15</v>
      </c>
      <c r="C18" s="8"/>
      <c r="D18" s="7"/>
      <c r="E18" s="7"/>
      <c r="F18" s="7"/>
      <c r="G18" s="7"/>
      <c r="H18" s="7"/>
      <c r="I18" s="7"/>
      <c r="J18" s="7"/>
      <c r="K18" s="17" t="str">
        <f t="shared" si="0"/>
        <v>SI</v>
      </c>
      <c r="L18" s="16"/>
    </row>
    <row r="19" spans="2:12">
      <c r="B19" s="9">
        <v>16</v>
      </c>
      <c r="C19" s="8"/>
      <c r="D19" s="7"/>
      <c r="E19" s="7"/>
      <c r="F19" s="7"/>
      <c r="G19" s="7"/>
      <c r="H19" s="7"/>
      <c r="I19" s="7"/>
      <c r="J19" s="7"/>
      <c r="K19" s="17" t="str">
        <f t="shared" si="0"/>
        <v>SI</v>
      </c>
      <c r="L19" s="16"/>
    </row>
    <row r="22" spans="2:12">
      <c r="C22" s="5" t="s">
        <v>78</v>
      </c>
    </row>
    <row r="23" spans="2:12">
      <c r="B23" s="42" t="s">
        <v>74</v>
      </c>
      <c r="C23" s="12" t="s">
        <v>0</v>
      </c>
      <c r="D23" s="41" t="s">
        <v>62</v>
      </c>
      <c r="E23" s="41" t="s">
        <v>63</v>
      </c>
    </row>
    <row r="24" spans="2:12">
      <c r="B24" s="9">
        <v>1</v>
      </c>
      <c r="C24" s="8">
        <f>C10</f>
        <v>0</v>
      </c>
      <c r="D24" s="42" t="s">
        <v>13</v>
      </c>
      <c r="E24" s="10">
        <v>37</v>
      </c>
    </row>
    <row r="25" spans="2:12">
      <c r="B25" s="9">
        <v>2</v>
      </c>
      <c r="C25" s="8">
        <f>C11</f>
        <v>0</v>
      </c>
      <c r="D25" s="42" t="s">
        <v>13</v>
      </c>
      <c r="E25" s="10">
        <v>40</v>
      </c>
    </row>
    <row r="26" spans="2:12">
      <c r="B26" s="9">
        <v>3</v>
      </c>
      <c r="C26" s="8">
        <f>C13</f>
        <v>0</v>
      </c>
      <c r="D26" s="42" t="s">
        <v>15</v>
      </c>
      <c r="E26" s="10">
        <v>3460</v>
      </c>
    </row>
    <row r="27" spans="2:12">
      <c r="B27" s="9">
        <v>4</v>
      </c>
      <c r="C27" s="8"/>
      <c r="D27" s="9"/>
      <c r="E27" s="9"/>
    </row>
    <row r="28" spans="2:12">
      <c r="C28" s="1"/>
    </row>
    <row r="29" spans="2:12">
      <c r="C29" s="1"/>
    </row>
    <row r="30" spans="2:12">
      <c r="C30" s="5" t="s">
        <v>79</v>
      </c>
    </row>
    <row r="31" spans="2:12">
      <c r="B31" s="42" t="s">
        <v>74</v>
      </c>
      <c r="C31" s="12" t="s">
        <v>0</v>
      </c>
      <c r="D31" s="41" t="s">
        <v>62</v>
      </c>
      <c r="E31" s="41" t="s">
        <v>63</v>
      </c>
    </row>
    <row r="32" spans="2:12">
      <c r="B32" s="9">
        <v>1</v>
      </c>
      <c r="C32" s="8">
        <f>C24</f>
        <v>0</v>
      </c>
      <c r="D32" s="42" t="s">
        <v>13</v>
      </c>
      <c r="E32" s="10">
        <v>20</v>
      </c>
    </row>
    <row r="33" spans="2:8">
      <c r="B33" s="9">
        <v>2</v>
      </c>
      <c r="C33" s="8">
        <f>C25</f>
        <v>0</v>
      </c>
      <c r="D33" s="42" t="s">
        <v>13</v>
      </c>
      <c r="E33" s="10">
        <v>20</v>
      </c>
    </row>
    <row r="34" spans="2:8">
      <c r="B34" s="9">
        <v>3</v>
      </c>
      <c r="C34" s="8">
        <f>C26</f>
        <v>0</v>
      </c>
      <c r="D34" s="42" t="s">
        <v>15</v>
      </c>
      <c r="E34" s="44">
        <v>1154</v>
      </c>
    </row>
    <row r="35" spans="2:8">
      <c r="B35" s="9">
        <v>4</v>
      </c>
      <c r="C35" s="8"/>
      <c r="D35" s="9"/>
      <c r="E35" s="9"/>
    </row>
    <row r="36" spans="2:8">
      <c r="C36" s="1"/>
    </row>
    <row r="37" spans="2:8">
      <c r="C37" s="5" t="s">
        <v>80</v>
      </c>
    </row>
    <row r="38" spans="2:8">
      <c r="B38" s="42" t="s">
        <v>74</v>
      </c>
      <c r="C38" s="41" t="s">
        <v>61</v>
      </c>
      <c r="D38" s="41" t="s">
        <v>77</v>
      </c>
      <c r="E38" s="41" t="s">
        <v>76</v>
      </c>
    </row>
    <row r="39" spans="2:8">
      <c r="B39" s="9">
        <v>1</v>
      </c>
      <c r="C39" s="40"/>
      <c r="D39" s="40"/>
      <c r="E39" s="40"/>
    </row>
    <row r="40" spans="2:8">
      <c r="B40" s="9">
        <v>2</v>
      </c>
      <c r="C40" s="45"/>
      <c r="D40" s="40"/>
      <c r="E40" s="40"/>
    </row>
    <row r="41" spans="2:8">
      <c r="C41" s="1"/>
      <c r="E41" s="1"/>
    </row>
    <row r="42" spans="2:8">
      <c r="C42" s="1"/>
      <c r="E42" s="1"/>
      <c r="F42" s="5"/>
      <c r="G42" s="5"/>
    </row>
    <row r="43" spans="2:8">
      <c r="E43" s="1"/>
      <c r="G43" s="2"/>
    </row>
    <row r="44" spans="2:8">
      <c r="E44" s="1"/>
      <c r="G44" s="2"/>
    </row>
    <row r="45" spans="2:8">
      <c r="C45" s="1"/>
      <c r="E45" s="1"/>
      <c r="G45" s="2"/>
    </row>
    <row r="46" spans="2:8">
      <c r="C46" s="1"/>
      <c r="E46" s="1"/>
      <c r="G46" s="2"/>
    </row>
    <row r="47" spans="2:8">
      <c r="C47" s="1"/>
      <c r="E47" s="1"/>
      <c r="G47" s="2"/>
      <c r="H47" s="2"/>
    </row>
    <row r="48" spans="2:8">
      <c r="C48" s="1"/>
    </row>
    <row r="49" spans="3:8">
      <c r="C49" s="5"/>
    </row>
    <row r="50" spans="3:8">
      <c r="E50" s="1"/>
      <c r="F50" s="2"/>
      <c r="G50" s="2"/>
    </row>
    <row r="51" spans="3:8">
      <c r="C51" s="1"/>
      <c r="E51" s="1"/>
      <c r="F51" s="2"/>
      <c r="G51" s="2"/>
    </row>
    <row r="52" spans="3:8">
      <c r="C52" s="1"/>
      <c r="E52" s="1"/>
      <c r="F52" s="2"/>
      <c r="G52" s="2"/>
    </row>
    <row r="53" spans="3:8">
      <c r="C53" s="1"/>
      <c r="E53" s="1"/>
      <c r="F53" s="2"/>
      <c r="G53" s="2"/>
    </row>
    <row r="54" spans="3:8">
      <c r="C54" s="1"/>
      <c r="E54" s="1"/>
      <c r="F54" s="2"/>
      <c r="G54" s="2"/>
    </row>
    <row r="55" spans="3:8">
      <c r="C55" s="1"/>
      <c r="E55" s="1"/>
      <c r="F55" s="2"/>
      <c r="G55" s="2"/>
      <c r="H55" s="2"/>
    </row>
    <row r="57" spans="3:8">
      <c r="C57" s="5"/>
      <c r="D57" s="4"/>
      <c r="E57" s="3"/>
      <c r="F57" s="1"/>
      <c r="G57" s="1"/>
    </row>
    <row r="58" spans="3:8">
      <c r="C58" s="1"/>
      <c r="E58" s="2"/>
      <c r="G58" s="2"/>
    </row>
    <row r="59" spans="3:8">
      <c r="C59" s="1"/>
      <c r="E59" s="2"/>
      <c r="G59" s="2"/>
    </row>
    <row r="60" spans="3:8">
      <c r="C60" s="1"/>
      <c r="E60" s="2"/>
      <c r="G60" s="2"/>
    </row>
    <row r="61" spans="3:8">
      <c r="C61" s="1"/>
      <c r="E61" s="2"/>
      <c r="G61" s="2"/>
    </row>
    <row r="62" spans="3:8">
      <c r="C62" s="1"/>
      <c r="E62" s="2"/>
      <c r="G62" s="2"/>
    </row>
    <row r="63" spans="3:8">
      <c r="C63" s="1"/>
      <c r="E63" s="2"/>
      <c r="G63" s="2"/>
      <c r="H63" s="2"/>
    </row>
    <row r="65" spans="6:8">
      <c r="F65" s="1"/>
      <c r="G65" s="2"/>
      <c r="H65" s="2"/>
    </row>
  </sheetData>
  <mergeCells count="1">
    <mergeCell ref="D2:K2"/>
  </mergeCells>
  <conditionalFormatting sqref="D19 H19:I19 K19:L19">
    <cfRule type="containsText" dxfId="6" priority="1" operator="containsText" text="NO">
      <formula>NOT(ISERROR(SEARCH("NO",D19)))</formula>
    </cfRule>
  </conditionalFormatting>
  <conditionalFormatting sqref="D4:L11 D12:E14 K12:L18 F12:J19 D15:D18 E15:E19">
    <cfRule type="containsText" dxfId="5" priority="3" operator="containsText" text="NO">
      <formula>NOT(ISERROR(SEARCH("NO",D4)))</formula>
    </cfRule>
  </conditionalFormatting>
  <conditionalFormatting sqref="D4:L19">
    <cfRule type="containsText" dxfId="4" priority="2" operator="containsText" text="SI">
      <formula>NOT(ISERROR(SEARCH("SI",D4)))</formula>
    </cfRule>
  </conditionalFormatting>
  <pageMargins left="0.7" right="0.7" top="0.75" bottom="0.75" header="0.3" footer="0.3"/>
  <pageSetup paperSize="9" scale="67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D7A47-7A8E-8949-BF82-8AB4B78590F1}">
  <dimension ref="A3:F53"/>
  <sheetViews>
    <sheetView showGridLines="0" zoomScale="158" workbookViewId="0">
      <selection activeCell="E9" sqref="E9"/>
    </sheetView>
  </sheetViews>
  <sheetFormatPr baseColWidth="10" defaultRowHeight="14"/>
  <cols>
    <col min="1" max="1" width="34.83203125" style="37" customWidth="1"/>
    <col min="2" max="16384" width="10.83203125" style="37"/>
  </cols>
  <sheetData>
    <row r="3" spans="1:5">
      <c r="A3" s="36" t="s">
        <v>4</v>
      </c>
    </row>
    <row r="4" spans="1:5">
      <c r="A4" s="39" t="s">
        <v>61</v>
      </c>
      <c r="B4" s="39" t="s">
        <v>62</v>
      </c>
      <c r="C4" s="39" t="s">
        <v>63</v>
      </c>
      <c r="D4" s="39" t="s">
        <v>64</v>
      </c>
      <c r="E4" s="39" t="s">
        <v>65</v>
      </c>
    </row>
    <row r="5" spans="1:5">
      <c r="A5" s="38" t="s">
        <v>94</v>
      </c>
      <c r="B5" s="38" t="s">
        <v>15</v>
      </c>
      <c r="C5" s="38">
        <f>1.05*1154</f>
        <v>1211.7</v>
      </c>
      <c r="D5" s="38">
        <v>1.1399999999999999</v>
      </c>
      <c r="E5" s="38">
        <f>+ROUND(D5*C5,2)</f>
        <v>1381.34</v>
      </c>
    </row>
    <row r="6" spans="1:5">
      <c r="A6" s="38" t="s">
        <v>95</v>
      </c>
      <c r="B6" s="38" t="s">
        <v>15</v>
      </c>
      <c r="C6" s="38">
        <f>0.02*1154</f>
        <v>23.080000000000002</v>
      </c>
      <c r="D6" s="38">
        <v>1.97</v>
      </c>
      <c r="E6" s="38">
        <f t="shared" ref="E6:E7" si="0">+ROUND(D6*C6,2)</f>
        <v>45.47</v>
      </c>
    </row>
    <row r="7" spans="1:5">
      <c r="A7" s="38" t="s">
        <v>96</v>
      </c>
      <c r="B7" s="38" t="s">
        <v>97</v>
      </c>
      <c r="C7" s="102">
        <f>0.025*1154</f>
        <v>28.85</v>
      </c>
      <c r="D7" s="38">
        <v>3.27</v>
      </c>
      <c r="E7" s="38">
        <f t="shared" si="0"/>
        <v>94.34</v>
      </c>
    </row>
    <row r="8" spans="1:5">
      <c r="A8" s="38"/>
      <c r="B8" s="38"/>
      <c r="C8" s="38"/>
      <c r="D8" s="38"/>
      <c r="E8" s="38"/>
    </row>
    <row r="9" spans="1:5">
      <c r="A9" s="38"/>
      <c r="B9" s="38"/>
      <c r="C9" s="38"/>
      <c r="D9" s="38"/>
      <c r="E9" s="38"/>
    </row>
    <row r="10" spans="1:5">
      <c r="A10" s="38"/>
      <c r="B10" s="38"/>
      <c r="C10" s="38"/>
      <c r="D10" s="38"/>
      <c r="E10" s="38"/>
    </row>
    <row r="11" spans="1:5">
      <c r="A11" s="38"/>
      <c r="B11" s="38"/>
      <c r="C11" s="38"/>
      <c r="D11" s="38"/>
      <c r="E11" s="38"/>
    </row>
    <row r="12" spans="1:5">
      <c r="A12" s="38"/>
      <c r="B12" s="38"/>
      <c r="C12" s="38"/>
      <c r="D12" s="38"/>
      <c r="E12" s="38"/>
    </row>
    <row r="13" spans="1:5">
      <c r="A13" s="38"/>
      <c r="B13" s="38"/>
      <c r="C13" s="38"/>
      <c r="D13" s="38"/>
      <c r="E13" s="38"/>
    </row>
    <row r="14" spans="1:5">
      <c r="A14" s="38"/>
      <c r="B14" s="38"/>
      <c r="C14" s="38"/>
      <c r="D14" s="38"/>
      <c r="E14" s="38"/>
    </row>
    <row r="15" spans="1:5">
      <c r="A15" s="38"/>
      <c r="B15" s="38"/>
      <c r="C15" s="38"/>
      <c r="D15" s="38"/>
      <c r="E15" s="38"/>
    </row>
    <row r="16" spans="1:5">
      <c r="A16" s="38"/>
      <c r="B16" s="38"/>
      <c r="C16" s="38"/>
      <c r="D16" s="38"/>
      <c r="E16" s="38"/>
    </row>
    <row r="17" spans="1:6">
      <c r="A17" s="38"/>
      <c r="B17" s="38"/>
      <c r="C17" s="38"/>
      <c r="D17" s="38"/>
      <c r="E17" s="38"/>
    </row>
    <row r="18" spans="1:6">
      <c r="A18" s="101"/>
      <c r="B18" s="101"/>
      <c r="C18" s="101"/>
      <c r="D18" s="38" t="s">
        <v>90</v>
      </c>
      <c r="E18" s="38">
        <f>+SUM(E5:E17)</f>
        <v>1521.1499999999999</v>
      </c>
    </row>
    <row r="20" spans="1:6">
      <c r="A20" s="36" t="s">
        <v>14</v>
      </c>
    </row>
    <row r="21" spans="1:6">
      <c r="A21" s="39" t="s">
        <v>66</v>
      </c>
      <c r="B21" s="39" t="s">
        <v>63</v>
      </c>
      <c r="C21" s="39" t="s">
        <v>67</v>
      </c>
      <c r="D21" s="39" t="s">
        <v>69</v>
      </c>
      <c r="E21" s="39" t="s">
        <v>65</v>
      </c>
    </row>
    <row r="22" spans="1:6">
      <c r="A22" s="38" t="s">
        <v>68</v>
      </c>
      <c r="B22" s="38">
        <v>2</v>
      </c>
      <c r="C22" s="38">
        <v>4.1399999999999997</v>
      </c>
      <c r="D22" s="38">
        <f>16+11</f>
        <v>27</v>
      </c>
      <c r="E22" s="38">
        <f>ROUND(D22*C22*B22,2)</f>
        <v>223.56</v>
      </c>
    </row>
    <row r="23" spans="1:6">
      <c r="A23" s="38" t="s">
        <v>86</v>
      </c>
      <c r="B23" s="38">
        <v>1</v>
      </c>
      <c r="C23" s="38">
        <v>4.1900000000000004</v>
      </c>
      <c r="D23" s="38">
        <f t="shared" ref="D23:D24" si="1">16+11</f>
        <v>27</v>
      </c>
      <c r="E23" s="38">
        <f t="shared" ref="E23:E24" si="2">ROUND(D23*C23*B23,2)</f>
        <v>113.13</v>
      </c>
    </row>
    <row r="24" spans="1:6">
      <c r="A24" s="38" t="s">
        <v>87</v>
      </c>
      <c r="B24" s="38">
        <v>1</v>
      </c>
      <c r="C24" s="38">
        <v>4.6500000000000004</v>
      </c>
      <c r="D24" s="38">
        <f t="shared" si="1"/>
        <v>27</v>
      </c>
      <c r="E24" s="38">
        <f t="shared" si="2"/>
        <v>125.55</v>
      </c>
    </row>
    <row r="25" spans="1:6">
      <c r="A25" s="38"/>
      <c r="B25" s="38"/>
      <c r="C25" s="38"/>
      <c r="D25" s="38"/>
      <c r="E25" s="38">
        <f t="shared" ref="E25:E27" si="3">ROUND(D25*C25*B25,2)</f>
        <v>0</v>
      </c>
    </row>
    <row r="26" spans="1:6">
      <c r="A26" s="38"/>
      <c r="B26" s="38"/>
      <c r="C26" s="38"/>
      <c r="D26" s="38"/>
      <c r="E26" s="38">
        <f t="shared" si="3"/>
        <v>0</v>
      </c>
    </row>
    <row r="27" spans="1:6">
      <c r="A27" s="38"/>
      <c r="B27" s="38"/>
      <c r="C27" s="38"/>
      <c r="D27" s="38"/>
      <c r="E27" s="38">
        <f t="shared" si="3"/>
        <v>0</v>
      </c>
    </row>
    <row r="28" spans="1:6">
      <c r="D28" s="38" t="s">
        <v>90</v>
      </c>
      <c r="E28" s="38">
        <f>+SUM(E22:E27)</f>
        <v>462.24</v>
      </c>
    </row>
    <row r="30" spans="1:6">
      <c r="A30" s="36" t="s">
        <v>82</v>
      </c>
    </row>
    <row r="31" spans="1:6">
      <c r="A31" s="39" t="s">
        <v>61</v>
      </c>
      <c r="B31" s="39" t="s">
        <v>63</v>
      </c>
      <c r="C31" s="39" t="s">
        <v>67</v>
      </c>
      <c r="D31" s="39" t="s">
        <v>69</v>
      </c>
      <c r="E31" s="39" t="s">
        <v>65</v>
      </c>
    </row>
    <row r="32" spans="1:6">
      <c r="A32" s="38" t="s">
        <v>84</v>
      </c>
      <c r="B32" s="38">
        <v>2</v>
      </c>
      <c r="C32" s="38">
        <v>0.11</v>
      </c>
      <c r="D32" s="38">
        <f>16+11</f>
        <v>27</v>
      </c>
      <c r="E32" s="38">
        <f>ROUND(D32*C32*B32,2)</f>
        <v>5.94</v>
      </c>
      <c r="F32" s="46"/>
    </row>
    <row r="33" spans="1:5">
      <c r="A33" s="38" t="s">
        <v>83</v>
      </c>
      <c r="B33" s="38">
        <v>2</v>
      </c>
      <c r="C33" s="38">
        <v>0.11</v>
      </c>
      <c r="D33" s="38">
        <f t="shared" ref="D33:D34" si="4">16+11</f>
        <v>27</v>
      </c>
      <c r="E33" s="38">
        <f t="shared" ref="E33:E37" si="5">ROUND(D33*C33*B33,2)</f>
        <v>5.94</v>
      </c>
    </row>
    <row r="34" spans="1:5">
      <c r="A34" s="38" t="s">
        <v>85</v>
      </c>
      <c r="B34" s="38">
        <v>2</v>
      </c>
      <c r="C34" s="38">
        <v>0.11</v>
      </c>
      <c r="D34" s="38">
        <f t="shared" si="4"/>
        <v>27</v>
      </c>
      <c r="E34" s="38">
        <f t="shared" si="5"/>
        <v>5.94</v>
      </c>
    </row>
    <row r="35" spans="1:5">
      <c r="A35" s="38" t="s">
        <v>88</v>
      </c>
      <c r="B35" s="38">
        <v>1</v>
      </c>
      <c r="C35" s="38">
        <v>0.33</v>
      </c>
      <c r="D35" s="38">
        <v>35</v>
      </c>
      <c r="E35" s="38">
        <f t="shared" si="5"/>
        <v>11.55</v>
      </c>
    </row>
    <row r="36" spans="1:5">
      <c r="A36" s="38" t="s">
        <v>89</v>
      </c>
      <c r="B36" s="38">
        <v>1</v>
      </c>
      <c r="C36" s="38">
        <v>1.98</v>
      </c>
      <c r="D36" s="38">
        <v>35</v>
      </c>
      <c r="E36" s="38">
        <f t="shared" si="5"/>
        <v>69.3</v>
      </c>
    </row>
    <row r="37" spans="1:5">
      <c r="A37" s="38"/>
      <c r="B37" s="38"/>
      <c r="C37" s="38"/>
      <c r="D37" s="38"/>
      <c r="E37" s="38">
        <f t="shared" si="5"/>
        <v>0</v>
      </c>
    </row>
    <row r="38" spans="1:5">
      <c r="D38" s="38" t="s">
        <v>90</v>
      </c>
      <c r="E38" s="38">
        <f>+SUM(E32:E37)</f>
        <v>98.67</v>
      </c>
    </row>
    <row r="41" spans="1:5">
      <c r="A41" s="36" t="s">
        <v>59</v>
      </c>
    </row>
    <row r="42" spans="1:5">
      <c r="A42" s="39" t="s">
        <v>61</v>
      </c>
      <c r="B42" s="39" t="s">
        <v>63</v>
      </c>
      <c r="C42" s="39" t="s">
        <v>67</v>
      </c>
      <c r="D42" s="39" t="s">
        <v>69</v>
      </c>
      <c r="E42" s="39" t="s">
        <v>65</v>
      </c>
    </row>
    <row r="43" spans="1:5">
      <c r="A43" s="38" t="s">
        <v>91</v>
      </c>
      <c r="B43" s="38">
        <v>1.5</v>
      </c>
      <c r="C43" s="38">
        <v>0.1</v>
      </c>
      <c r="D43" s="38">
        <v>35</v>
      </c>
      <c r="E43" s="38">
        <f>ROUND(D43*C43*B43,2)</f>
        <v>5.25</v>
      </c>
    </row>
    <row r="44" spans="1:5">
      <c r="A44" s="38"/>
      <c r="B44" s="38"/>
      <c r="C44" s="38"/>
      <c r="D44" s="38"/>
      <c r="E44" s="38">
        <f t="shared" ref="E44:E45" si="6">ROUND(D44*C44*B44,2)</f>
        <v>0</v>
      </c>
    </row>
    <row r="45" spans="1:5">
      <c r="A45" s="38"/>
      <c r="B45" s="38"/>
      <c r="C45" s="38"/>
      <c r="D45" s="38"/>
      <c r="E45" s="38">
        <f t="shared" si="6"/>
        <v>0</v>
      </c>
    </row>
    <row r="49" spans="1:5">
      <c r="A49" s="36" t="s">
        <v>60</v>
      </c>
    </row>
    <row r="50" spans="1:5">
      <c r="A50" s="39" t="s">
        <v>61</v>
      </c>
      <c r="B50" s="39" t="s">
        <v>62</v>
      </c>
      <c r="C50" s="39" t="s">
        <v>63</v>
      </c>
      <c r="D50" s="39" t="s">
        <v>81</v>
      </c>
      <c r="E50" s="39" t="s">
        <v>65</v>
      </c>
    </row>
    <row r="51" spans="1:5">
      <c r="A51" s="38" t="s">
        <v>92</v>
      </c>
      <c r="B51" s="38" t="s">
        <v>93</v>
      </c>
      <c r="C51" s="38">
        <v>1</v>
      </c>
      <c r="D51" s="38">
        <v>5</v>
      </c>
      <c r="E51" s="38">
        <f>+D51*C51</f>
        <v>5</v>
      </c>
    </row>
    <row r="52" spans="1:5">
      <c r="A52" s="38"/>
      <c r="B52" s="38"/>
      <c r="C52" s="38"/>
      <c r="D52" s="38"/>
      <c r="E52" s="38">
        <f t="shared" ref="E52:E53" si="7">ROUND(D52*C52*B52,2)</f>
        <v>0</v>
      </c>
    </row>
    <row r="53" spans="1:5">
      <c r="A53" s="38"/>
      <c r="B53" s="38"/>
      <c r="C53" s="38"/>
      <c r="D53" s="38"/>
      <c r="E53" s="38">
        <f t="shared" si="7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5063C-8C0B-B142-8DBC-78727D25B02A}">
  <dimension ref="B2:F20"/>
  <sheetViews>
    <sheetView showGridLines="0" topLeftCell="A23" zoomScale="118" workbookViewId="0">
      <selection activeCell="A23" sqref="A1:XFD1048576"/>
    </sheetView>
  </sheetViews>
  <sheetFormatPr baseColWidth="10" defaultRowHeight="15"/>
  <cols>
    <col min="1" max="1" width="4.1640625" customWidth="1"/>
    <col min="2" max="2" width="2" bestFit="1" customWidth="1"/>
    <col min="3" max="3" width="40.33203125" customWidth="1"/>
    <col min="5" max="5" width="27" customWidth="1"/>
    <col min="6" max="6" width="23.33203125" customWidth="1"/>
  </cols>
  <sheetData>
    <row r="2" spans="2:6">
      <c r="B2" s="40" t="s">
        <v>74</v>
      </c>
      <c r="C2" s="40" t="s">
        <v>98</v>
      </c>
      <c r="D2" s="40" t="s">
        <v>99</v>
      </c>
      <c r="E2" s="40" t="s">
        <v>100</v>
      </c>
      <c r="F2" s="104" t="s">
        <v>76</v>
      </c>
    </row>
    <row r="3" spans="2:6">
      <c r="B3" s="9">
        <v>1</v>
      </c>
      <c r="C3" s="9" t="str">
        <f>+'RESTRICCIONES S1'!C26</f>
        <v>EXCAVACION DE PLINTOS</v>
      </c>
      <c r="D3" s="40" t="s">
        <v>11</v>
      </c>
      <c r="E3" s="9"/>
      <c r="F3" s="104"/>
    </row>
    <row r="4" spans="2:6">
      <c r="B4" s="9">
        <v>2</v>
      </c>
      <c r="C4" s="9" t="str">
        <f>+'RESTRICCIONES S1'!C27</f>
        <v>EXCAVACION DE CIMIENTOS</v>
      </c>
      <c r="D4" s="40" t="s">
        <v>11</v>
      </c>
      <c r="E4" s="9"/>
      <c r="F4" s="104"/>
    </row>
    <row r="5" spans="2:6">
      <c r="B5" s="9">
        <v>3</v>
      </c>
      <c r="C5" s="9" t="str">
        <f>+'RESTRICCIONES S1'!C28</f>
        <v>ACERO DE REFUERZO F'y=4200 kg/cm2</v>
      </c>
      <c r="D5" s="40" t="s">
        <v>12</v>
      </c>
      <c r="E5" s="40" t="s">
        <v>102</v>
      </c>
      <c r="F5" s="104" t="s">
        <v>109</v>
      </c>
    </row>
    <row r="6" spans="2:6">
      <c r="B6" s="9">
        <v>4</v>
      </c>
      <c r="C6" s="9"/>
      <c r="D6" s="9"/>
      <c r="E6" s="9"/>
      <c r="F6" s="104"/>
    </row>
    <row r="7" spans="2:6">
      <c r="B7" s="9">
        <v>5</v>
      </c>
      <c r="C7" s="40"/>
      <c r="D7" s="40"/>
      <c r="E7" s="9"/>
      <c r="F7" s="104"/>
    </row>
    <row r="8" spans="2:6">
      <c r="B8" s="9">
        <v>6</v>
      </c>
      <c r="C8" s="9"/>
      <c r="D8" s="40"/>
      <c r="E8" s="9"/>
      <c r="F8" s="104"/>
    </row>
    <row r="9" spans="2:6">
      <c r="B9" s="9">
        <v>7</v>
      </c>
      <c r="C9" s="9"/>
      <c r="D9" s="9"/>
      <c r="E9" s="9"/>
      <c r="F9" s="104"/>
    </row>
    <row r="10" spans="2:6">
      <c r="B10" s="9">
        <v>8</v>
      </c>
      <c r="C10" s="9"/>
      <c r="D10" s="9"/>
      <c r="E10" s="9"/>
      <c r="F10" s="104"/>
    </row>
    <row r="11" spans="2:6">
      <c r="B11" s="9">
        <v>9</v>
      </c>
      <c r="C11" s="9"/>
      <c r="D11" s="9"/>
      <c r="E11" s="9"/>
      <c r="F11" s="104"/>
    </row>
    <row r="13" spans="2:6">
      <c r="B13" s="105" t="s">
        <v>103</v>
      </c>
      <c r="C13" s="41" t="s">
        <v>101</v>
      </c>
      <c r="E13" s="41" t="s">
        <v>100</v>
      </c>
      <c r="F13" s="107" t="s">
        <v>108</v>
      </c>
    </row>
    <row r="14" spans="2:6">
      <c r="B14" s="40">
        <v>0</v>
      </c>
      <c r="C14" s="40">
        <v>0</v>
      </c>
      <c r="E14" s="40" t="s">
        <v>102</v>
      </c>
      <c r="F14" s="106">
        <v>1</v>
      </c>
    </row>
    <row r="15" spans="2:6">
      <c r="B15" s="9">
        <v>1</v>
      </c>
      <c r="C15" s="103">
        <f>(COUNTIF(D3:D11,"SI")/COUNTIF(C3:C11,"*"))</f>
        <v>0.66666666666666663</v>
      </c>
      <c r="E15" s="40" t="s">
        <v>104</v>
      </c>
      <c r="F15" s="106"/>
    </row>
    <row r="16" spans="2:6">
      <c r="B16" s="9">
        <v>2</v>
      </c>
      <c r="C16" s="9"/>
      <c r="E16" s="40" t="s">
        <v>105</v>
      </c>
      <c r="F16" s="106"/>
    </row>
    <row r="17" spans="2:6">
      <c r="B17" s="9">
        <v>3</v>
      </c>
      <c r="C17" s="9"/>
      <c r="E17" s="40" t="s">
        <v>106</v>
      </c>
      <c r="F17" s="106"/>
    </row>
    <row r="18" spans="2:6">
      <c r="B18" s="9">
        <v>4</v>
      </c>
      <c r="C18" s="9"/>
      <c r="E18" s="40" t="s">
        <v>107</v>
      </c>
      <c r="F18" s="106"/>
    </row>
    <row r="19" spans="2:6">
      <c r="B19" s="9">
        <v>5</v>
      </c>
      <c r="C19" s="9"/>
      <c r="E19" s="40"/>
      <c r="F19" s="106"/>
    </row>
    <row r="20" spans="2:6">
      <c r="B20" s="9">
        <v>6</v>
      </c>
      <c r="C20" s="9"/>
      <c r="E20" s="40"/>
      <c r="F20" s="9"/>
    </row>
  </sheetData>
  <conditionalFormatting sqref="D3:D11">
    <cfRule type="containsText" dxfId="3" priority="1" operator="containsText" text="SI">
      <formula>NOT(ISERROR(SEARCH("SI",D3)))</formula>
    </cfRule>
    <cfRule type="containsText" dxfId="2" priority="2" operator="containsText" text="NO">
      <formula>NOT(ISERROR(SEARCH("NO",D3)))</formula>
    </cfRule>
  </conditionalFormatting>
  <pageMargins left="0.7" right="0.7" top="0.75" bottom="0.75" header="0.3" footer="0.3"/>
  <pageSetup paperSize="9" orientation="portrait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DC090-EF9A-4844-93D8-31AFF78ECCC3}">
  <dimension ref="A3:E44"/>
  <sheetViews>
    <sheetView showGridLines="0" zoomScale="158" workbookViewId="0">
      <selection activeCell="F15" sqref="F15"/>
    </sheetView>
  </sheetViews>
  <sheetFormatPr baseColWidth="10" defaultRowHeight="14"/>
  <cols>
    <col min="1" max="1" width="34.83203125" style="37" customWidth="1"/>
    <col min="2" max="16384" width="10.83203125" style="37"/>
  </cols>
  <sheetData>
    <row r="3" spans="1:5">
      <c r="A3" s="36" t="s">
        <v>4</v>
      </c>
    </row>
    <row r="4" spans="1:5">
      <c r="A4" s="39" t="s">
        <v>61</v>
      </c>
      <c r="B4" s="39" t="s">
        <v>62</v>
      </c>
      <c r="C4" s="39" t="s">
        <v>63</v>
      </c>
      <c r="D4" s="39" t="s">
        <v>64</v>
      </c>
      <c r="E4" s="39" t="s">
        <v>65</v>
      </c>
    </row>
    <row r="5" spans="1:5">
      <c r="A5" s="38"/>
      <c r="B5" s="38"/>
      <c r="C5" s="38"/>
      <c r="D5" s="38"/>
      <c r="E5" s="38"/>
    </row>
    <row r="6" spans="1:5">
      <c r="A6" s="38"/>
      <c r="B6" s="38"/>
      <c r="C6" s="38"/>
      <c r="D6" s="38"/>
      <c r="E6" s="38"/>
    </row>
    <row r="7" spans="1:5">
      <c r="A7" s="38"/>
      <c r="B7" s="38"/>
      <c r="C7" s="38"/>
      <c r="D7" s="38"/>
      <c r="E7" s="38"/>
    </row>
    <row r="8" spans="1:5">
      <c r="A8" s="38"/>
      <c r="B8" s="38"/>
      <c r="C8" s="38"/>
      <c r="D8" s="38"/>
      <c r="E8" s="38"/>
    </row>
    <row r="9" spans="1:5">
      <c r="A9" s="38"/>
      <c r="B9" s="38"/>
      <c r="C9" s="38"/>
      <c r="D9" s="38"/>
      <c r="E9" s="38"/>
    </row>
    <row r="10" spans="1:5">
      <c r="A10" s="38"/>
      <c r="B10" s="38"/>
      <c r="C10" s="38"/>
      <c r="D10" s="38"/>
      <c r="E10" s="38"/>
    </row>
    <row r="11" spans="1:5">
      <c r="A11" s="38"/>
      <c r="B11" s="38"/>
      <c r="C11" s="38"/>
      <c r="D11" s="38"/>
      <c r="E11" s="38"/>
    </row>
    <row r="12" spans="1:5">
      <c r="A12" s="38"/>
      <c r="B12" s="38"/>
      <c r="C12" s="38"/>
      <c r="D12" s="38"/>
      <c r="E12" s="38"/>
    </row>
    <row r="13" spans="1:5">
      <c r="A13" s="38"/>
      <c r="B13" s="38"/>
      <c r="C13" s="38"/>
      <c r="D13" s="38"/>
      <c r="E13" s="38"/>
    </row>
    <row r="14" spans="1:5">
      <c r="A14" s="38"/>
      <c r="B14" s="38"/>
      <c r="C14" s="38"/>
      <c r="D14" s="38"/>
      <c r="E14" s="38"/>
    </row>
    <row r="15" spans="1:5">
      <c r="A15" s="38"/>
      <c r="B15" s="38"/>
      <c r="C15" s="38"/>
      <c r="D15" s="38"/>
      <c r="E15" s="38"/>
    </row>
    <row r="16" spans="1:5">
      <c r="A16" s="38"/>
      <c r="B16" s="38"/>
      <c r="C16" s="38"/>
      <c r="D16" s="38"/>
      <c r="E16" s="38"/>
    </row>
    <row r="17" spans="1:5">
      <c r="A17" s="38"/>
      <c r="B17" s="38"/>
      <c r="C17" s="38"/>
      <c r="D17" s="38"/>
      <c r="E17" s="38"/>
    </row>
    <row r="18" spans="1:5">
      <c r="A18" s="38"/>
      <c r="B18" s="38"/>
      <c r="C18" s="38"/>
      <c r="D18" s="38"/>
      <c r="E18" s="38"/>
    </row>
    <row r="20" spans="1:5">
      <c r="A20" s="36" t="s">
        <v>14</v>
      </c>
    </row>
    <row r="21" spans="1:5">
      <c r="A21" s="39" t="s">
        <v>66</v>
      </c>
      <c r="B21" s="39" t="s">
        <v>63</v>
      </c>
      <c r="C21" s="39" t="s">
        <v>67</v>
      </c>
      <c r="D21" s="39" t="s">
        <v>69</v>
      </c>
      <c r="E21" s="39" t="s">
        <v>65</v>
      </c>
    </row>
    <row r="22" spans="1:5">
      <c r="A22" s="38" t="s">
        <v>68</v>
      </c>
      <c r="B22" s="38">
        <v>3</v>
      </c>
      <c r="C22" s="38">
        <v>3.8</v>
      </c>
      <c r="D22" s="38">
        <v>16</v>
      </c>
      <c r="E22" s="38">
        <f>ROUND(D22*C22*B22,2)</f>
        <v>182.4</v>
      </c>
    </row>
    <row r="23" spans="1:5">
      <c r="A23" s="38"/>
      <c r="B23" s="38"/>
      <c r="C23" s="38"/>
      <c r="D23" s="38"/>
      <c r="E23" s="38">
        <f t="shared" ref="E23:E27" si="0">ROUND(D23*C23*B23,2)</f>
        <v>0</v>
      </c>
    </row>
    <row r="24" spans="1:5">
      <c r="A24" s="38"/>
      <c r="B24" s="38"/>
      <c r="C24" s="38"/>
      <c r="D24" s="38"/>
      <c r="E24" s="38">
        <f t="shared" si="0"/>
        <v>0</v>
      </c>
    </row>
    <row r="25" spans="1:5">
      <c r="A25" s="38"/>
      <c r="B25" s="38"/>
      <c r="C25" s="38"/>
      <c r="D25" s="38"/>
      <c r="E25" s="38">
        <f t="shared" si="0"/>
        <v>0</v>
      </c>
    </row>
    <row r="26" spans="1:5">
      <c r="A26" s="38"/>
      <c r="B26" s="38"/>
      <c r="C26" s="38"/>
      <c r="D26" s="38"/>
      <c r="E26" s="38">
        <f t="shared" si="0"/>
        <v>0</v>
      </c>
    </row>
    <row r="27" spans="1:5">
      <c r="A27" s="38"/>
      <c r="B27" s="38"/>
      <c r="C27" s="38"/>
      <c r="D27" s="38"/>
      <c r="E27" s="38">
        <f t="shared" si="0"/>
        <v>0</v>
      </c>
    </row>
    <row r="29" spans="1:5">
      <c r="A29" s="36" t="s">
        <v>57</v>
      </c>
    </row>
    <row r="33" spans="1:1">
      <c r="A33" s="36" t="s">
        <v>58</v>
      </c>
    </row>
    <row r="39" spans="1:1">
      <c r="A39" s="36" t="s">
        <v>59</v>
      </c>
    </row>
    <row r="44" spans="1:1">
      <c r="A44" s="36" t="s">
        <v>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21186-500E-9C4F-BF13-ECD317C55406}">
  <dimension ref="B2:F20"/>
  <sheetViews>
    <sheetView showGridLines="0" tabSelected="1" zoomScale="175" workbookViewId="0">
      <selection activeCell="C4" sqref="C4"/>
    </sheetView>
  </sheetViews>
  <sheetFormatPr baseColWidth="10" defaultRowHeight="15"/>
  <cols>
    <col min="1" max="1" width="4.1640625" customWidth="1"/>
    <col min="2" max="2" width="2" bestFit="1" customWidth="1"/>
    <col min="3" max="3" width="40.33203125" customWidth="1"/>
    <col min="5" max="5" width="27" customWidth="1"/>
    <col min="6" max="6" width="23.33203125" customWidth="1"/>
  </cols>
  <sheetData>
    <row r="2" spans="2:6">
      <c r="B2" s="40" t="s">
        <v>74</v>
      </c>
      <c r="C2" s="40" t="s">
        <v>98</v>
      </c>
      <c r="D2" s="40" t="s">
        <v>99</v>
      </c>
      <c r="E2" s="40" t="s">
        <v>100</v>
      </c>
      <c r="F2" s="104" t="s">
        <v>76</v>
      </c>
    </row>
    <row r="3" spans="2:6">
      <c r="B3" s="9">
        <v>1</v>
      </c>
      <c r="C3" s="9"/>
      <c r="D3" s="40"/>
      <c r="E3" s="9"/>
      <c r="F3" s="104"/>
    </row>
    <row r="4" spans="2:6">
      <c r="B4" s="9">
        <v>2</v>
      </c>
      <c r="C4" s="9"/>
      <c r="D4" s="40"/>
      <c r="E4" s="9"/>
      <c r="F4" s="104"/>
    </row>
    <row r="5" spans="2:6">
      <c r="B5" s="9">
        <v>3</v>
      </c>
      <c r="C5" s="9"/>
      <c r="D5" s="40"/>
      <c r="E5" s="40"/>
      <c r="F5" s="104"/>
    </row>
    <row r="6" spans="2:6">
      <c r="B6" s="9">
        <v>4</v>
      </c>
      <c r="C6" s="9"/>
      <c r="D6" s="9"/>
      <c r="E6" s="9"/>
      <c r="F6" s="104"/>
    </row>
    <row r="7" spans="2:6">
      <c r="B7" s="9">
        <v>5</v>
      </c>
      <c r="C7" s="40"/>
      <c r="D7" s="40"/>
      <c r="E7" s="9"/>
      <c r="F7" s="104"/>
    </row>
    <row r="8" spans="2:6">
      <c r="B8" s="9">
        <v>6</v>
      </c>
      <c r="C8" s="9"/>
      <c r="D8" s="40"/>
      <c r="E8" s="9"/>
      <c r="F8" s="104"/>
    </row>
    <row r="9" spans="2:6">
      <c r="B9" s="9">
        <v>7</v>
      </c>
      <c r="C9" s="9"/>
      <c r="D9" s="9"/>
      <c r="E9" s="9"/>
      <c r="F9" s="104"/>
    </row>
    <row r="10" spans="2:6">
      <c r="B10" s="9">
        <v>8</v>
      </c>
      <c r="C10" s="9"/>
      <c r="D10" s="9"/>
      <c r="E10" s="9"/>
      <c r="F10" s="104"/>
    </row>
    <row r="11" spans="2:6">
      <c r="B11" s="9">
        <v>9</v>
      </c>
      <c r="C11" s="9"/>
      <c r="D11" s="9"/>
      <c r="E11" s="9"/>
      <c r="F11" s="104"/>
    </row>
    <row r="13" spans="2:6">
      <c r="B13" s="105" t="s">
        <v>103</v>
      </c>
      <c r="C13" s="41" t="s">
        <v>101</v>
      </c>
      <c r="E13" s="41" t="s">
        <v>100</v>
      </c>
      <c r="F13" s="107" t="s">
        <v>108</v>
      </c>
    </row>
    <row r="14" spans="2:6">
      <c r="B14" s="40">
        <v>0</v>
      </c>
      <c r="C14" s="40">
        <v>0</v>
      </c>
      <c r="E14" s="40" t="s">
        <v>102</v>
      </c>
      <c r="F14" s="106">
        <v>1</v>
      </c>
    </row>
    <row r="15" spans="2:6">
      <c r="B15" s="9">
        <v>1</v>
      </c>
      <c r="C15" s="103" t="e">
        <f>(COUNTIF($D$3:$D$11,"SI")/COUNTIF($C$3:$C$11,"*"))</f>
        <v>#DIV/0!</v>
      </c>
      <c r="E15" s="40" t="s">
        <v>104</v>
      </c>
      <c r="F15" s="106"/>
    </row>
    <row r="16" spans="2:6">
      <c r="B16" s="9">
        <v>2</v>
      </c>
      <c r="C16" s="103" t="e">
        <f t="shared" ref="C16:C20" si="0">(COUNTIF($D$3:$D$11,"SI")/COUNTIF($C$3:$C$11,"*"))</f>
        <v>#DIV/0!</v>
      </c>
      <c r="E16" s="40" t="s">
        <v>105</v>
      </c>
      <c r="F16" s="106"/>
    </row>
    <row r="17" spans="2:6">
      <c r="B17" s="9">
        <v>3</v>
      </c>
      <c r="C17" s="103" t="e">
        <f t="shared" si="0"/>
        <v>#DIV/0!</v>
      </c>
      <c r="E17" s="40" t="s">
        <v>106</v>
      </c>
      <c r="F17" s="106"/>
    </row>
    <row r="18" spans="2:6">
      <c r="B18" s="9">
        <v>4</v>
      </c>
      <c r="C18" s="103" t="e">
        <f t="shared" si="0"/>
        <v>#DIV/0!</v>
      </c>
      <c r="E18" s="40" t="s">
        <v>107</v>
      </c>
      <c r="F18" s="106"/>
    </row>
    <row r="19" spans="2:6">
      <c r="B19" s="9">
        <v>5</v>
      </c>
      <c r="C19" s="103" t="e">
        <f t="shared" si="0"/>
        <v>#DIV/0!</v>
      </c>
      <c r="E19" s="40"/>
      <c r="F19" s="106"/>
    </row>
    <row r="20" spans="2:6">
      <c r="B20" s="9">
        <v>6</v>
      </c>
      <c r="C20" s="103" t="e">
        <f t="shared" si="0"/>
        <v>#DIV/0!</v>
      </c>
      <c r="E20" s="40"/>
      <c r="F20" s="9"/>
    </row>
  </sheetData>
  <conditionalFormatting sqref="D3:D11">
    <cfRule type="containsText" dxfId="1" priority="1" operator="containsText" text="SI">
      <formula>NOT(ISERROR(SEARCH("SI",D3)))</formula>
    </cfRule>
    <cfRule type="containsText" dxfId="0" priority="2" operator="containsText" text="NO">
      <formula>NOT(ISERROR(SEARCH("NO",D3)))</formula>
    </cfRule>
  </conditionalFormatting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CRONOGRAMA</vt:lpstr>
      <vt:lpstr>RESTRICCIONES S1</vt:lpstr>
      <vt:lpstr>RESTRICCIONES S2</vt:lpstr>
      <vt:lpstr>RECURSOS S1</vt:lpstr>
      <vt:lpstr>PAC 1</vt:lpstr>
      <vt:lpstr>RECURSOS S2</vt:lpstr>
      <vt:lpstr>PAC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CASTILLO CAMPOVERDE, TITO OSWALDO</cp:lastModifiedBy>
  <cp:lastPrinted>2024-11-19T17:05:03Z</cp:lastPrinted>
  <dcterms:created xsi:type="dcterms:W3CDTF">2023-01-03T20:44:01Z</dcterms:created>
  <dcterms:modified xsi:type="dcterms:W3CDTF">2025-05-05T19:59:05Z</dcterms:modified>
</cp:coreProperties>
</file>