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A50A91C-73F2-4E5D-9847-59D8411851BF}" xr6:coauthVersionLast="47" xr6:coauthVersionMax="47" xr10:uidLastSave="{00000000-0000-0000-0000-000000000000}"/>
  <bookViews>
    <workbookView xWindow="-120" yWindow="-120" windowWidth="29040" windowHeight="15720" activeTab="1" xr2:uid="{8D29CF4D-5ECF-42B5-97F3-14A9501EBC9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2" l="1"/>
  <c r="D11" i="2"/>
  <c r="B11" i="2"/>
  <c r="E41" i="2"/>
  <c r="E40" i="2"/>
  <c r="E39" i="2"/>
  <c r="E37" i="2"/>
  <c r="E38" i="2"/>
  <c r="E36" i="2"/>
  <c r="B35" i="2"/>
  <c r="C31" i="2"/>
  <c r="F21" i="2" l="1"/>
  <c r="F20" i="2"/>
  <c r="F5" i="2"/>
  <c r="F6" i="2"/>
  <c r="F7" i="2"/>
  <c r="F4" i="2"/>
  <c r="F8" i="2" s="1"/>
  <c r="E5" i="2"/>
  <c r="E6" i="2"/>
  <c r="E7" i="2"/>
  <c r="E4" i="2"/>
  <c r="C10" i="2"/>
  <c r="D10" i="2"/>
  <c r="B10" i="2"/>
  <c r="E10" i="2" s="1"/>
  <c r="C9" i="2"/>
  <c r="D9" i="2"/>
  <c r="C8" i="2"/>
  <c r="D8" i="2"/>
  <c r="B8" i="2"/>
  <c r="E8" i="2" s="1"/>
  <c r="B13" i="2" l="1"/>
  <c r="B14" i="2"/>
  <c r="B20" i="2" s="1"/>
  <c r="B9" i="2"/>
  <c r="E9" i="2" s="1"/>
  <c r="B15" i="2" s="1"/>
  <c r="B21" i="2" s="1"/>
  <c r="D21" i="2" s="1"/>
  <c r="D20" i="2" l="1"/>
  <c r="B16" i="2"/>
  <c r="B22" i="2" s="1"/>
  <c r="D22" i="2" s="1"/>
  <c r="B49" i="2" l="1"/>
  <c r="B33" i="2"/>
  <c r="B23" i="2"/>
  <c r="E20" i="2"/>
  <c r="E21" i="2"/>
  <c r="C54" i="2" l="1"/>
  <c r="D54" i="2"/>
  <c r="E54" i="2"/>
  <c r="B54" i="2"/>
  <c r="C52" i="2"/>
  <c r="D52" i="2"/>
  <c r="E52" i="2"/>
  <c r="B52" i="2"/>
</calcChain>
</file>

<file path=xl/sharedStrings.xml><?xml version="1.0" encoding="utf-8"?>
<sst xmlns="http://schemas.openxmlformats.org/spreadsheetml/2006/main" count="171" uniqueCount="140">
  <si>
    <t xml:space="preserve">Se realizó un experimento para estudiar el funcionamiento de cuatro diferentes </t>
  </si>
  <si>
    <t xml:space="preserve">detergentes quita manchas. Las lecturas de “blancura” (valor mayor=más limpio) </t>
  </si>
  <si>
    <t xml:space="preserve">se obtuvieron usando un aparato especial en tres diferentes tipos de manchas </t>
  </si>
  <si>
    <t>comunes. Hay diferencia significativa entre los detergentes?</t>
  </si>
  <si>
    <t>TRABAJO EN CLASES</t>
  </si>
  <si>
    <t>Detergente</t>
  </si>
  <si>
    <t>D1</t>
  </si>
  <si>
    <t>D2</t>
  </si>
  <si>
    <t>D3</t>
  </si>
  <si>
    <t>D4</t>
  </si>
  <si>
    <t>M1</t>
  </si>
  <si>
    <t>M2</t>
  </si>
  <si>
    <t>M3</t>
  </si>
  <si>
    <t>MANCHA</t>
  </si>
  <si>
    <t>Problema</t>
  </si>
  <si>
    <t>Estudiar el funcionamiento de 4 detergentes</t>
  </si>
  <si>
    <t>VR</t>
  </si>
  <si>
    <t>Lecturas de blancura</t>
  </si>
  <si>
    <t>tratamientos</t>
  </si>
  <si>
    <t>Detergentes</t>
  </si>
  <si>
    <t>Bloques</t>
  </si>
  <si>
    <t>Manchas</t>
  </si>
  <si>
    <t>Niveles</t>
  </si>
  <si>
    <t>diseño</t>
  </si>
  <si>
    <t>DBCA</t>
  </si>
  <si>
    <t>n</t>
  </si>
  <si>
    <t>N</t>
  </si>
  <si>
    <t>MODELO</t>
  </si>
  <si>
    <t>yij=u+ai+bj+eij</t>
  </si>
  <si>
    <t>yij valores de blancura</t>
  </si>
  <si>
    <t>u media</t>
  </si>
  <si>
    <t>ai efecto de los detergentes</t>
  </si>
  <si>
    <t>bj efecto de las manchas</t>
  </si>
  <si>
    <t>eij error aleatorio</t>
  </si>
  <si>
    <t>HIPÓTESIS</t>
  </si>
  <si>
    <r>
      <t>H1: Ui</t>
    </r>
    <r>
      <rPr>
        <sz val="11"/>
        <color theme="1"/>
        <rFont val="Aptos Narrow"/>
        <family val="2"/>
      </rPr>
      <t>≠</t>
    </r>
    <r>
      <rPr>
        <sz val="12"/>
        <color theme="1"/>
        <rFont val="Aptos Narrow"/>
        <family val="2"/>
      </rPr>
      <t>Uj</t>
    </r>
  </si>
  <si>
    <t>H0: El valor promedio de blancura es igual con los 4 detergentes</t>
  </si>
  <si>
    <t>H1:El valor promedio de blancura es diferente con los 4 detergentes</t>
  </si>
  <si>
    <t>BLOQUES</t>
  </si>
  <si>
    <t>H0:U1=U2=U3</t>
  </si>
  <si>
    <t>H0: El valor promedio de blancura es igual con los tres tipos de manchas</t>
  </si>
  <si>
    <t>H1: El valor promedio de blancura esdiferente con los tres tipos de manchas</t>
  </si>
  <si>
    <t>1.- Planeación Y Realización</t>
  </si>
  <si>
    <t>H0: U1=U2=U3=U4</t>
  </si>
  <si>
    <t>1.- Análisis</t>
  </si>
  <si>
    <t>SUMA</t>
  </si>
  <si>
    <t>SUMA^2</t>
  </si>
  <si>
    <t>SUMA_CUAD</t>
  </si>
  <si>
    <t>medidas de variabilidad</t>
  </si>
  <si>
    <t>SCT</t>
  </si>
  <si>
    <t>SCB</t>
  </si>
  <si>
    <t>SCtrat</t>
  </si>
  <si>
    <t>SCE</t>
  </si>
  <si>
    <t>ANOVA</t>
  </si>
  <si>
    <t>FV</t>
  </si>
  <si>
    <t>SC</t>
  </si>
  <si>
    <t>GL</t>
  </si>
  <si>
    <t>CM</t>
  </si>
  <si>
    <t>F0</t>
  </si>
  <si>
    <t>FT</t>
  </si>
  <si>
    <t>DETERGENTES</t>
  </si>
  <si>
    <t>MANCHAS</t>
  </si>
  <si>
    <t>ERROR</t>
  </si>
  <si>
    <t>TOTAL</t>
  </si>
  <si>
    <t xml:space="preserve">Interpretación: </t>
  </si>
  <si>
    <t>a)</t>
  </si>
  <si>
    <t>b)</t>
  </si>
  <si>
    <t>Análisis de varianza de dos factores con una sola muestra por grupo</t>
  </si>
  <si>
    <t>RESUMEN</t>
  </si>
  <si>
    <t>Cuenta</t>
  </si>
  <si>
    <t>Suma</t>
  </si>
  <si>
    <t>Promedio</t>
  </si>
  <si>
    <t>Varianza</t>
  </si>
  <si>
    <t>Fila 1</t>
  </si>
  <si>
    <t>Fila 2</t>
  </si>
  <si>
    <t>Fila 3</t>
  </si>
  <si>
    <t>Fila 4</t>
  </si>
  <si>
    <t>Columna 1</t>
  </si>
  <si>
    <t>Columna 2</t>
  </si>
  <si>
    <t>Columna 3</t>
  </si>
  <si>
    <t>ANÁLISIS DE VARIANZA</t>
  </si>
  <si>
    <t>Origen de las variaciones</t>
  </si>
  <si>
    <t>Suma de cuadrados</t>
  </si>
  <si>
    <t>Grados de libertad</t>
  </si>
  <si>
    <t>Promedio de los cuadrados</t>
  </si>
  <si>
    <t>F</t>
  </si>
  <si>
    <t>Probabilidad</t>
  </si>
  <si>
    <t>Valor crítico para F</t>
  </si>
  <si>
    <t>Filas</t>
  </si>
  <si>
    <t>Columnas</t>
  </si>
  <si>
    <t>Error</t>
  </si>
  <si>
    <t>Total</t>
  </si>
  <si>
    <t>LSD PARA LOS DETERGENTES</t>
  </si>
  <si>
    <t>talfa/2;GLE</t>
  </si>
  <si>
    <t>t0,025;6</t>
  </si>
  <si>
    <t>LSD</t>
  </si>
  <si>
    <t>hipotesis</t>
  </si>
  <si>
    <t>H0:u1=u2</t>
  </si>
  <si>
    <t>H0:u1=u3</t>
  </si>
  <si>
    <t>H0:u2=u3</t>
  </si>
  <si>
    <t>H0:u2=u4</t>
  </si>
  <si>
    <t>H0:u3=u4</t>
  </si>
  <si>
    <t>H0:u1=u4</t>
  </si>
  <si>
    <r>
      <t>H1:u1</t>
    </r>
    <r>
      <rPr>
        <sz val="11"/>
        <color theme="1"/>
        <rFont val="Aptos Narrow"/>
        <family val="2"/>
      </rPr>
      <t>≠</t>
    </r>
    <r>
      <rPr>
        <sz val="11"/>
        <color theme="1"/>
        <rFont val="Aptos Narrow"/>
        <family val="2"/>
        <scheme val="minor"/>
      </rPr>
      <t>u2</t>
    </r>
  </si>
  <si>
    <r>
      <t>H1:u1</t>
    </r>
    <r>
      <rPr>
        <sz val="11"/>
        <color theme="1"/>
        <rFont val="Aptos Narrow"/>
        <family val="2"/>
      </rPr>
      <t>≠</t>
    </r>
    <r>
      <rPr>
        <sz val="11"/>
        <color theme="1"/>
        <rFont val="Aptos Narrow"/>
        <family val="2"/>
        <scheme val="minor"/>
      </rPr>
      <t>u3</t>
    </r>
  </si>
  <si>
    <r>
      <t>H1:u1</t>
    </r>
    <r>
      <rPr>
        <sz val="11"/>
        <color theme="1"/>
        <rFont val="Aptos Narrow"/>
        <family val="2"/>
      </rPr>
      <t>≠</t>
    </r>
    <r>
      <rPr>
        <sz val="11"/>
        <color theme="1"/>
        <rFont val="Aptos Narrow"/>
        <family val="2"/>
        <scheme val="minor"/>
      </rPr>
      <t>u4</t>
    </r>
  </si>
  <si>
    <r>
      <t>H1:u2</t>
    </r>
    <r>
      <rPr>
        <sz val="11"/>
        <color theme="1"/>
        <rFont val="Aptos Narrow"/>
        <family val="2"/>
      </rPr>
      <t>≠</t>
    </r>
    <r>
      <rPr>
        <sz val="11"/>
        <color theme="1"/>
        <rFont val="Aptos Narrow"/>
        <family val="2"/>
        <scheme val="minor"/>
      </rPr>
      <t>u3</t>
    </r>
  </si>
  <si>
    <r>
      <t>H1:u2</t>
    </r>
    <r>
      <rPr>
        <sz val="11"/>
        <color theme="1"/>
        <rFont val="Aptos Narrow"/>
        <family val="2"/>
      </rPr>
      <t>≠</t>
    </r>
    <r>
      <rPr>
        <sz val="11"/>
        <color theme="1"/>
        <rFont val="Aptos Narrow"/>
        <family val="2"/>
        <scheme val="minor"/>
      </rPr>
      <t>u4</t>
    </r>
  </si>
  <si>
    <r>
      <t>H1:u3</t>
    </r>
    <r>
      <rPr>
        <sz val="11"/>
        <color theme="1"/>
        <rFont val="Aptos Narrow"/>
        <family val="2"/>
      </rPr>
      <t>≠</t>
    </r>
    <r>
      <rPr>
        <sz val="11"/>
        <color theme="1"/>
        <rFont val="Aptos Narrow"/>
        <family val="2"/>
        <scheme val="minor"/>
      </rPr>
      <t>u4</t>
    </r>
  </si>
  <si>
    <t>u1</t>
  </si>
  <si>
    <t>u2</t>
  </si>
  <si>
    <t>u3</t>
  </si>
  <si>
    <t>u4</t>
  </si>
  <si>
    <t>Media Poblacional</t>
  </si>
  <si>
    <t>Media Muestral</t>
  </si>
  <si>
    <t>observación</t>
  </si>
  <si>
    <t>interpretación</t>
  </si>
  <si>
    <t>u1-u2</t>
  </si>
  <si>
    <t>u1-u3</t>
  </si>
  <si>
    <t>u1-u4</t>
  </si>
  <si>
    <t>u2-u3</t>
  </si>
  <si>
    <t>u2-u4</t>
  </si>
  <si>
    <t>u3-u4</t>
  </si>
  <si>
    <t>&lt;</t>
  </si>
  <si>
    <t>&gt;</t>
  </si>
  <si>
    <t>No significativo</t>
  </si>
  <si>
    <t>Significativo</t>
  </si>
  <si>
    <t>Se acepta h0, u1=u2</t>
  </si>
  <si>
    <t>Se acepta h0, u2=u3</t>
  </si>
  <si>
    <t>Se rechaza h0, u1≠u4</t>
  </si>
  <si>
    <t>Se rechaza h0, u2≠u4</t>
  </si>
  <si>
    <t>Se rechaza h0, u3≠u4</t>
  </si>
  <si>
    <r>
      <t>Se rechaza h0, u1</t>
    </r>
    <r>
      <rPr>
        <sz val="11"/>
        <color theme="1"/>
        <rFont val="Aptos Narrow"/>
        <family val="2"/>
      </rPr>
      <t>≠u3</t>
    </r>
  </si>
  <si>
    <t>GRAFICO DE MEDIAS</t>
  </si>
  <si>
    <t>LS</t>
  </si>
  <si>
    <t>LC</t>
  </si>
  <si>
    <t>LI</t>
  </si>
  <si>
    <t>COEF</t>
  </si>
  <si>
    <t>Interpretación: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</si>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</sst>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rgb="FFFF0000"/>
      <name val="Calibri"/>
      <family val="2"/>
    </font>
    <font>
      <sz val="14"/>
      <color rgb="FF000000"/>
      <name val="Calibri"/>
      <family val="2"/>
    </font>
    <font>
      <sz val="14"/>
      <color theme="1"/>
      <name val="Calibri"/>
      <family val="2"/>
    </font>
    <font>
      <b/>
      <sz val="14"/>
      <color rgb="FF000000"/>
      <name val="Calibri"/>
      <family val="2"/>
    </font>
    <font>
      <b/>
      <sz val="11"/>
      <color rgb="FFFF0000"/>
      <name val="Aptos Narrow"/>
      <family val="2"/>
      <scheme val="minor"/>
    </font>
    <font>
      <sz val="11"/>
      <color theme="1"/>
      <name val="Aptos Narrow"/>
      <family val="2"/>
    </font>
    <font>
      <sz val="12"/>
      <color theme="1"/>
      <name val="Aptos Narrow"/>
      <family val="2"/>
    </font>
    <font>
      <i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0" xfId="0" applyFont="1"/>
    <xf numFmtId="0" fontId="6" fillId="0" borderId="3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2" fontId="0" fillId="0" borderId="0" xfId="0" applyNumberFormat="1"/>
    <xf numFmtId="0" fontId="6" fillId="0" borderId="1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2" fontId="0" fillId="0" borderId="1" xfId="0" applyNumberFormat="1" applyBorder="1"/>
    <xf numFmtId="0" fontId="6" fillId="5" borderId="1" xfId="0" applyFont="1" applyFill="1" applyBorder="1" applyAlignment="1">
      <alignment horizontal="left"/>
    </xf>
    <xf numFmtId="2" fontId="0" fillId="5" borderId="1" xfId="0" applyNumberFormat="1" applyFill="1" applyBorder="1"/>
    <xf numFmtId="0" fontId="0" fillId="5" borderId="1" xfId="0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0" fillId="0" borderId="4" xfId="0" applyFill="1" applyBorder="1" applyAlignment="1"/>
    <xf numFmtId="0" fontId="10" fillId="0" borderId="5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0" fontId="0" fillId="4" borderId="0" xfId="0" applyFill="1"/>
    <xf numFmtId="2" fontId="0" fillId="0" borderId="1" xfId="0" applyNumberForma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Funcionamiento detergente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stockChart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none"/>
          </c:marker>
          <c:cat>
            <c:strRef>
              <c:f>Hoja2!$B$51:$E$51</c:f>
              <c:strCache>
                <c:ptCount val="4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</c:strCache>
            </c:strRef>
          </c:cat>
          <c:val>
            <c:numRef>
              <c:f>Hoja2!$B$52:$E$52</c:f>
              <c:numCache>
                <c:formatCode>0.00</c:formatCode>
                <c:ptCount val="4"/>
                <c:pt idx="0">
                  <c:v>48.836245839798046</c:v>
                </c:pt>
                <c:pt idx="1">
                  <c:v>50.836245839798046</c:v>
                </c:pt>
                <c:pt idx="2">
                  <c:v>53.50291250646471</c:v>
                </c:pt>
                <c:pt idx="3">
                  <c:v>45.169579173131375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5E-4469-8D43-88B68C263303}"/>
            </c:ext>
          </c:extLst>
        </c:ser>
        <c:ser>
          <c:idx val="1"/>
          <c:order val="1"/>
          <c:spPr>
            <a:ln w="38100" cap="rnd">
              <a:noFill/>
              <a:round/>
            </a:ln>
            <a:effectLst/>
          </c:spPr>
          <c:marker>
            <c:symbol val="none"/>
          </c:marker>
          <c:cat>
            <c:strRef>
              <c:f>Hoja2!$B$51:$E$51</c:f>
              <c:strCache>
                <c:ptCount val="4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</c:strCache>
            </c:strRef>
          </c:cat>
          <c:val>
            <c:numRef>
              <c:f>Hoja2!$B$53:$E$53</c:f>
              <c:numCache>
                <c:formatCode>0.00</c:formatCode>
                <c:ptCount val="4"/>
                <c:pt idx="0">
                  <c:v>46.333333333333336</c:v>
                </c:pt>
                <c:pt idx="1">
                  <c:v>48.333333333333336</c:v>
                </c:pt>
                <c:pt idx="2">
                  <c:v>51</c:v>
                </c:pt>
                <c:pt idx="3">
                  <c:v>42.666666666666664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5E-4469-8D43-88B68C263303}"/>
            </c:ext>
          </c:extLst>
        </c:ser>
        <c:ser>
          <c:idx val="2"/>
          <c:order val="2"/>
          <c:spPr>
            <a:ln w="38100" cap="rnd">
              <a:noFill/>
              <a:round/>
            </a:ln>
            <a:effectLst/>
          </c:spPr>
          <c:marker>
            <c:symbol val="dot"/>
            <c:size val="3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Hoja2!$B$51:$E$51</c:f>
              <c:strCache>
                <c:ptCount val="4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</c:strCache>
            </c:strRef>
          </c:cat>
          <c:val>
            <c:numRef>
              <c:f>Hoja2!$B$54:$E$54</c:f>
              <c:numCache>
                <c:formatCode>0.00</c:formatCode>
                <c:ptCount val="4"/>
                <c:pt idx="0">
                  <c:v>43.830420826868625</c:v>
                </c:pt>
                <c:pt idx="1">
                  <c:v>45.830420826868625</c:v>
                </c:pt>
                <c:pt idx="2">
                  <c:v>48.49708749353529</c:v>
                </c:pt>
                <c:pt idx="3">
                  <c:v>40.163754160201954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5E-4469-8D43-88B68C263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645666624"/>
        <c:axId val="645665184"/>
      </c:stockChart>
      <c:catAx>
        <c:axId val="645666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Detergentes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45665184"/>
        <c:crosses val="autoZero"/>
        <c:auto val="1"/>
        <c:lblAlgn val="ctr"/>
        <c:lblOffset val="100"/>
        <c:noMultiLvlLbl val="0"/>
      </c:catAx>
      <c:valAx>
        <c:axId val="64566518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valores de blancura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45666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41</xdr:row>
      <xdr:rowOff>78581</xdr:rowOff>
    </xdr:from>
    <xdr:to>
      <xdr:col>10</xdr:col>
      <xdr:colOff>328613</xdr:colOff>
      <xdr:row>54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8B1C24B-9C3D-4CF8-8A85-9FFD67638E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EE8C0-19B2-49B0-B045-591C5995E389}">
  <dimension ref="A1:K39"/>
  <sheetViews>
    <sheetView topLeftCell="A3" zoomScale="170" zoomScaleNormal="170" workbookViewId="0">
      <selection activeCell="A8" sqref="A8:D13"/>
    </sheetView>
  </sheetViews>
  <sheetFormatPr baseColWidth="10" defaultRowHeight="15" x14ac:dyDescent="0.25"/>
  <cols>
    <col min="1" max="1" width="14.28515625" customWidth="1"/>
  </cols>
  <sheetData>
    <row r="1" spans="1:11" ht="15.75" x14ac:dyDescent="0.25">
      <c r="A1" s="1" t="s">
        <v>4</v>
      </c>
      <c r="B1" s="1"/>
    </row>
    <row r="3" spans="1:11" ht="18.75" x14ac:dyDescent="0.3">
      <c r="A3" s="2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8.75" x14ac:dyDescent="0.3">
      <c r="A4" s="2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18.75" x14ac:dyDescent="0.3">
      <c r="A5" s="2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18.75" x14ac:dyDescent="0.3">
      <c r="A6" s="2" t="s">
        <v>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8" spans="1:11" x14ac:dyDescent="0.25">
      <c r="A8" s="4"/>
      <c r="B8" s="5" t="s">
        <v>13</v>
      </c>
      <c r="C8" s="5"/>
      <c r="D8" s="5"/>
    </row>
    <row r="9" spans="1:11" ht="18.75" x14ac:dyDescent="0.3">
      <c r="A9" s="7" t="s">
        <v>5</v>
      </c>
      <c r="B9" s="6" t="s">
        <v>10</v>
      </c>
      <c r="C9" s="6" t="s">
        <v>11</v>
      </c>
      <c r="D9" s="6" t="s">
        <v>12</v>
      </c>
    </row>
    <row r="10" spans="1:11" ht="18.75" x14ac:dyDescent="0.3">
      <c r="A10" s="7" t="s">
        <v>6</v>
      </c>
      <c r="B10" s="4">
        <v>45</v>
      </c>
      <c r="C10" s="4">
        <v>43</v>
      </c>
      <c r="D10" s="4">
        <v>51</v>
      </c>
    </row>
    <row r="11" spans="1:11" ht="18.75" x14ac:dyDescent="0.3">
      <c r="A11" s="7" t="s">
        <v>7</v>
      </c>
      <c r="B11" s="4">
        <v>47</v>
      </c>
      <c r="C11" s="4">
        <v>46</v>
      </c>
      <c r="D11" s="4">
        <v>52</v>
      </c>
    </row>
    <row r="12" spans="1:11" ht="18.75" x14ac:dyDescent="0.3">
      <c r="A12" s="7" t="s">
        <v>8</v>
      </c>
      <c r="B12" s="4">
        <v>48</v>
      </c>
      <c r="C12" s="4">
        <v>50</v>
      </c>
      <c r="D12" s="4">
        <v>55</v>
      </c>
    </row>
    <row r="13" spans="1:11" ht="18.75" x14ac:dyDescent="0.3">
      <c r="A13" s="7" t="s">
        <v>9</v>
      </c>
      <c r="B13" s="4">
        <v>42</v>
      </c>
      <c r="C13" s="4">
        <v>37</v>
      </c>
      <c r="D13" s="4">
        <v>49</v>
      </c>
    </row>
    <row r="16" spans="1:11" ht="18.75" x14ac:dyDescent="0.3">
      <c r="A16" s="8" t="s">
        <v>42</v>
      </c>
      <c r="B16" s="8"/>
      <c r="C16" s="8"/>
      <c r="D16" s="8"/>
    </row>
    <row r="18" spans="1:2" x14ac:dyDescent="0.25">
      <c r="A18" s="9" t="s">
        <v>14</v>
      </c>
      <c r="B18" t="s">
        <v>15</v>
      </c>
    </row>
    <row r="19" spans="1:2" x14ac:dyDescent="0.25">
      <c r="A19" s="9" t="s">
        <v>16</v>
      </c>
      <c r="B19" t="s">
        <v>17</v>
      </c>
    </row>
    <row r="20" spans="1:2" x14ac:dyDescent="0.25">
      <c r="A20" s="9" t="s">
        <v>18</v>
      </c>
      <c r="B20" t="s">
        <v>19</v>
      </c>
    </row>
    <row r="21" spans="1:2" x14ac:dyDescent="0.25">
      <c r="A21" s="9" t="s">
        <v>20</v>
      </c>
      <c r="B21" t="s">
        <v>21</v>
      </c>
    </row>
    <row r="22" spans="1:2" x14ac:dyDescent="0.25">
      <c r="A22" s="9" t="s">
        <v>22</v>
      </c>
      <c r="B22">
        <v>4</v>
      </c>
    </row>
    <row r="23" spans="1:2" x14ac:dyDescent="0.25">
      <c r="A23" s="9" t="s">
        <v>23</v>
      </c>
      <c r="B23" t="s">
        <v>24</v>
      </c>
    </row>
    <row r="24" spans="1:2" x14ac:dyDescent="0.25">
      <c r="A24" s="9" t="s">
        <v>25</v>
      </c>
      <c r="B24">
        <v>4</v>
      </c>
    </row>
    <row r="25" spans="1:2" x14ac:dyDescent="0.25">
      <c r="A25" s="9" t="s">
        <v>26</v>
      </c>
      <c r="B25">
        <v>12</v>
      </c>
    </row>
    <row r="27" spans="1:2" x14ac:dyDescent="0.25">
      <c r="A27" s="9" t="s">
        <v>27</v>
      </c>
      <c r="B27" t="s">
        <v>28</v>
      </c>
    </row>
    <row r="28" spans="1:2" x14ac:dyDescent="0.25">
      <c r="B28" t="s">
        <v>29</v>
      </c>
    </row>
    <row r="29" spans="1:2" x14ac:dyDescent="0.25">
      <c r="B29" t="s">
        <v>30</v>
      </c>
    </row>
    <row r="30" spans="1:2" x14ac:dyDescent="0.25">
      <c r="B30" t="s">
        <v>31</v>
      </c>
    </row>
    <row r="31" spans="1:2" x14ac:dyDescent="0.25">
      <c r="B31" t="s">
        <v>32</v>
      </c>
    </row>
    <row r="32" spans="1:2" x14ac:dyDescent="0.25">
      <c r="B32" t="s">
        <v>33</v>
      </c>
    </row>
    <row r="33" spans="1:3" x14ac:dyDescent="0.25">
      <c r="A33" t="s">
        <v>34</v>
      </c>
    </row>
    <row r="34" spans="1:3" x14ac:dyDescent="0.25">
      <c r="A34" t="s">
        <v>43</v>
      </c>
      <c r="C34" t="s">
        <v>36</v>
      </c>
    </row>
    <row r="35" spans="1:3" ht="15.75" x14ac:dyDescent="0.25">
      <c r="A35" t="s">
        <v>35</v>
      </c>
      <c r="C35" t="s">
        <v>37</v>
      </c>
    </row>
    <row r="37" spans="1:3" x14ac:dyDescent="0.25">
      <c r="A37" t="s">
        <v>38</v>
      </c>
    </row>
    <row r="38" spans="1:3" x14ac:dyDescent="0.25">
      <c r="A38" t="s">
        <v>39</v>
      </c>
      <c r="C38" t="s">
        <v>40</v>
      </c>
    </row>
    <row r="39" spans="1:3" ht="15.75" x14ac:dyDescent="0.25">
      <c r="A39" t="s">
        <v>35</v>
      </c>
      <c r="C39" t="s">
        <v>41</v>
      </c>
    </row>
  </sheetData>
  <mergeCells count="2">
    <mergeCell ref="B8:D8"/>
    <mergeCell ref="A16:D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B97E2-2775-491E-A5D2-8696FE897664}">
  <dimension ref="A1:N62"/>
  <sheetViews>
    <sheetView tabSelected="1" topLeftCell="A47" zoomScale="200" zoomScaleNormal="200" workbookViewId="0">
      <selection activeCell="H31" sqref="H31"/>
    </sheetView>
  </sheetViews>
  <sheetFormatPr baseColWidth="10" defaultRowHeight="15" x14ac:dyDescent="0.25"/>
  <cols>
    <col min="1" max="1" width="16" customWidth="1"/>
    <col min="6" max="6" width="4.42578125" customWidth="1"/>
    <col min="8" max="8" width="14.140625" customWidth="1"/>
    <col min="9" max="9" width="18.7109375" customWidth="1"/>
  </cols>
  <sheetData>
    <row r="1" spans="1:12" ht="18.75" x14ac:dyDescent="0.3">
      <c r="A1" s="8" t="s">
        <v>44</v>
      </c>
      <c r="B1" s="8"/>
      <c r="C1" s="8"/>
      <c r="D1" s="8"/>
    </row>
    <row r="2" spans="1:12" x14ac:dyDescent="0.25">
      <c r="A2" s="4"/>
      <c r="B2" s="5" t="s">
        <v>13</v>
      </c>
      <c r="C2" s="5"/>
      <c r="D2" s="5"/>
    </row>
    <row r="3" spans="1:12" ht="18.75" x14ac:dyDescent="0.3">
      <c r="A3" s="7" t="s">
        <v>5</v>
      </c>
      <c r="B3" s="6" t="s">
        <v>10</v>
      </c>
      <c r="C3" s="6" t="s">
        <v>11</v>
      </c>
      <c r="D3" s="6" t="s">
        <v>12</v>
      </c>
      <c r="E3" s="11" t="s">
        <v>45</v>
      </c>
      <c r="F3" s="11" t="s">
        <v>46</v>
      </c>
      <c r="H3" t="s">
        <v>67</v>
      </c>
    </row>
    <row r="4" spans="1:12" ht="19.5" thickBot="1" x14ac:dyDescent="0.35">
      <c r="A4" s="7" t="s">
        <v>6</v>
      </c>
      <c r="B4" s="16">
        <v>45</v>
      </c>
      <c r="C4" s="16">
        <v>43</v>
      </c>
      <c r="D4" s="16">
        <v>51</v>
      </c>
      <c r="E4" s="14">
        <f>SUM(B4:D4)</f>
        <v>139</v>
      </c>
      <c r="F4" s="14">
        <f>E4^2</f>
        <v>19321</v>
      </c>
    </row>
    <row r="5" spans="1:12" ht="18.75" x14ac:dyDescent="0.3">
      <c r="A5" s="7" t="s">
        <v>7</v>
      </c>
      <c r="B5" s="16">
        <v>47</v>
      </c>
      <c r="C5" s="16">
        <v>46</v>
      </c>
      <c r="D5" s="16">
        <v>52</v>
      </c>
      <c r="E5" s="14">
        <f t="shared" ref="E5:E7" si="0">SUM(B5:D5)</f>
        <v>145</v>
      </c>
      <c r="F5" s="14">
        <f t="shared" ref="F5:F7" si="1">E5^2</f>
        <v>21025</v>
      </c>
      <c r="H5" s="31" t="s">
        <v>68</v>
      </c>
      <c r="I5" s="31" t="s">
        <v>69</v>
      </c>
      <c r="J5" s="31" t="s">
        <v>70</v>
      </c>
      <c r="K5" s="31" t="s">
        <v>71</v>
      </c>
      <c r="L5" s="31" t="s">
        <v>72</v>
      </c>
    </row>
    <row r="6" spans="1:12" ht="18.75" x14ac:dyDescent="0.3">
      <c r="A6" s="7" t="s">
        <v>8</v>
      </c>
      <c r="B6" s="16">
        <v>48</v>
      </c>
      <c r="C6" s="16">
        <v>50</v>
      </c>
      <c r="D6" s="16">
        <v>55</v>
      </c>
      <c r="E6" s="14">
        <f t="shared" si="0"/>
        <v>153</v>
      </c>
      <c r="F6" s="14">
        <f t="shared" si="1"/>
        <v>23409</v>
      </c>
      <c r="H6" s="29" t="s">
        <v>73</v>
      </c>
      <c r="I6" s="29">
        <v>3</v>
      </c>
      <c r="J6" s="29">
        <v>139</v>
      </c>
      <c r="K6" s="29">
        <v>46.333333333333336</v>
      </c>
      <c r="L6" s="29">
        <v>17.333333333333336</v>
      </c>
    </row>
    <row r="7" spans="1:12" ht="18.75" x14ac:dyDescent="0.3">
      <c r="A7" s="10" t="s">
        <v>9</v>
      </c>
      <c r="B7" s="17">
        <v>42</v>
      </c>
      <c r="C7" s="17">
        <v>37</v>
      </c>
      <c r="D7" s="17">
        <v>49</v>
      </c>
      <c r="E7" s="14">
        <f t="shared" si="0"/>
        <v>128</v>
      </c>
      <c r="F7" s="14">
        <f t="shared" si="1"/>
        <v>16384</v>
      </c>
      <c r="H7" s="29" t="s">
        <v>74</v>
      </c>
      <c r="I7" s="29">
        <v>3</v>
      </c>
      <c r="J7" s="29">
        <v>145</v>
      </c>
      <c r="K7" s="29">
        <v>48.333333333333336</v>
      </c>
      <c r="L7" s="29">
        <v>10.333333333333332</v>
      </c>
    </row>
    <row r="8" spans="1:12" ht="18.75" x14ac:dyDescent="0.3">
      <c r="A8" s="12" t="s">
        <v>45</v>
      </c>
      <c r="B8" s="13">
        <f>SUM(B4:B7)</f>
        <v>182</v>
      </c>
      <c r="C8" s="13">
        <f t="shared" ref="C8:D8" si="2">SUM(C4:C7)</f>
        <v>176</v>
      </c>
      <c r="D8" s="13">
        <f t="shared" si="2"/>
        <v>207</v>
      </c>
      <c r="E8" s="15">
        <f>SUM(B8:D8)</f>
        <v>565</v>
      </c>
      <c r="F8" s="15">
        <f>SUM(F4:F7)</f>
        <v>80139</v>
      </c>
      <c r="H8" s="29" t="s">
        <v>75</v>
      </c>
      <c r="I8" s="29">
        <v>3</v>
      </c>
      <c r="J8" s="29">
        <v>153</v>
      </c>
      <c r="K8" s="29">
        <v>51</v>
      </c>
      <c r="L8" s="29">
        <v>13</v>
      </c>
    </row>
    <row r="9" spans="1:12" ht="18.75" x14ac:dyDescent="0.3">
      <c r="A9" s="12" t="s">
        <v>46</v>
      </c>
      <c r="B9" s="13">
        <f>B8^2</f>
        <v>33124</v>
      </c>
      <c r="C9" s="13">
        <f t="shared" ref="C9:D9" si="3">C8^2</f>
        <v>30976</v>
      </c>
      <c r="D9" s="13">
        <f t="shared" si="3"/>
        <v>42849</v>
      </c>
      <c r="E9" s="15">
        <f>SUM(B9:D9)</f>
        <v>106949</v>
      </c>
      <c r="H9" s="29" t="s">
        <v>76</v>
      </c>
      <c r="I9" s="29">
        <v>3</v>
      </c>
      <c r="J9" s="29">
        <v>128</v>
      </c>
      <c r="K9" s="29">
        <v>42.666666666666664</v>
      </c>
      <c r="L9" s="29">
        <v>36.333333333333485</v>
      </c>
    </row>
    <row r="10" spans="1:12" ht="18.75" x14ac:dyDescent="0.3">
      <c r="A10" s="12" t="s">
        <v>47</v>
      </c>
      <c r="B10" s="13">
        <f>SUMSQ(B4:B7)</f>
        <v>8302</v>
      </c>
      <c r="C10" s="13">
        <f t="shared" ref="C10:D10" si="4">SUMSQ(C4:C7)</f>
        <v>7834</v>
      </c>
      <c r="D10" s="13">
        <f t="shared" si="4"/>
        <v>10731</v>
      </c>
      <c r="E10" s="15">
        <f>SUM(B10:D10)</f>
        <v>26867</v>
      </c>
      <c r="H10" s="29"/>
      <c r="I10" s="29"/>
      <c r="J10" s="29"/>
      <c r="K10" s="29"/>
      <c r="L10" s="29"/>
    </row>
    <row r="11" spans="1:12" ht="18.75" x14ac:dyDescent="0.3">
      <c r="A11" s="40" t="s">
        <v>139</v>
      </c>
      <c r="B11">
        <f>AVERAGE(B4:B7)</f>
        <v>45.5</v>
      </c>
      <c r="C11">
        <f t="shared" ref="C11:D11" si="5">AVERAGE(C4:C7)</f>
        <v>44</v>
      </c>
      <c r="D11">
        <f t="shared" si="5"/>
        <v>51.75</v>
      </c>
      <c r="H11" s="29" t="s">
        <v>77</v>
      </c>
      <c r="I11" s="29">
        <v>4</v>
      </c>
      <c r="J11" s="29">
        <v>182</v>
      </c>
      <c r="K11" s="29">
        <v>45.5</v>
      </c>
      <c r="L11" s="29">
        <v>7</v>
      </c>
    </row>
    <row r="12" spans="1:12" ht="18.75" x14ac:dyDescent="0.3">
      <c r="A12" s="19" t="s">
        <v>48</v>
      </c>
      <c r="B12" s="19"/>
      <c r="C12" s="19"/>
      <c r="H12" s="29" t="s">
        <v>78</v>
      </c>
      <c r="I12" s="29">
        <v>4</v>
      </c>
      <c r="J12" s="29">
        <v>176</v>
      </c>
      <c r="K12" s="29">
        <v>44</v>
      </c>
      <c r="L12" s="29">
        <v>30</v>
      </c>
    </row>
    <row r="13" spans="1:12" ht="19.5" thickBot="1" x14ac:dyDescent="0.35">
      <c r="A13" s="18" t="s">
        <v>49</v>
      </c>
      <c r="B13" s="20">
        <f>E10-E8^2/12</f>
        <v>264.91666666666788</v>
      </c>
      <c r="H13" s="30" t="s">
        <v>79</v>
      </c>
      <c r="I13" s="30">
        <v>4</v>
      </c>
      <c r="J13" s="30">
        <v>207</v>
      </c>
      <c r="K13" s="30">
        <v>51.75</v>
      </c>
      <c r="L13" s="30">
        <v>6.25</v>
      </c>
    </row>
    <row r="14" spans="1:12" ht="18.75" x14ac:dyDescent="0.3">
      <c r="A14" s="18" t="s">
        <v>51</v>
      </c>
      <c r="B14" s="20">
        <f>F8/3-E8^2/12</f>
        <v>110.91666666666788</v>
      </c>
    </row>
    <row r="15" spans="1:12" ht="18.75" x14ac:dyDescent="0.3">
      <c r="A15" s="18" t="s">
        <v>50</v>
      </c>
      <c r="B15" s="20">
        <f>E9/4-E8^2/12</f>
        <v>135.16666666666788</v>
      </c>
    </row>
    <row r="16" spans="1:12" ht="19.5" thickBot="1" x14ac:dyDescent="0.35">
      <c r="A16" s="18" t="s">
        <v>52</v>
      </c>
      <c r="B16" s="20">
        <f>B13-B14-B15</f>
        <v>18.833333333332121</v>
      </c>
      <c r="H16" t="s">
        <v>80</v>
      </c>
    </row>
    <row r="17" spans="1:14" x14ac:dyDescent="0.25">
      <c r="H17" s="31" t="s">
        <v>81</v>
      </c>
      <c r="I17" s="31" t="s">
        <v>82</v>
      </c>
      <c r="J17" s="31" t="s">
        <v>83</v>
      </c>
      <c r="K17" s="31" t="s">
        <v>84</v>
      </c>
      <c r="L17" s="31" t="s">
        <v>85</v>
      </c>
      <c r="M17" s="31" t="s">
        <v>86</v>
      </c>
      <c r="N17" s="31" t="s">
        <v>87</v>
      </c>
    </row>
    <row r="18" spans="1:14" ht="18.75" x14ac:dyDescent="0.3">
      <c r="A18" s="18" t="s">
        <v>53</v>
      </c>
      <c r="H18" s="29" t="s">
        <v>88</v>
      </c>
      <c r="I18" s="29">
        <v>110.91666666666663</v>
      </c>
      <c r="J18" s="29">
        <v>3</v>
      </c>
      <c r="K18" s="29">
        <v>36.972222222222207</v>
      </c>
      <c r="L18" s="29">
        <v>11.778761061946875</v>
      </c>
      <c r="M18" s="29">
        <v>6.3143172850535674E-3</v>
      </c>
      <c r="N18" s="29">
        <v>4.7570626630894131</v>
      </c>
    </row>
    <row r="19" spans="1:14" ht="18.75" x14ac:dyDescent="0.3">
      <c r="A19" s="22" t="s">
        <v>54</v>
      </c>
      <c r="B19" s="23" t="s">
        <v>55</v>
      </c>
      <c r="C19" s="23" t="s">
        <v>56</v>
      </c>
      <c r="D19" s="23" t="s">
        <v>57</v>
      </c>
      <c r="E19" s="23" t="s">
        <v>58</v>
      </c>
      <c r="F19" s="23" t="s">
        <v>59</v>
      </c>
      <c r="H19" s="29" t="s">
        <v>89</v>
      </c>
      <c r="I19" s="29">
        <v>135.16666666666663</v>
      </c>
      <c r="J19" s="29">
        <v>2</v>
      </c>
      <c r="K19" s="29">
        <v>67.583333333333314</v>
      </c>
      <c r="L19" s="29">
        <v>21.530973451327384</v>
      </c>
      <c r="M19" s="29">
        <v>1.8290240529446247E-3</v>
      </c>
      <c r="N19" s="29">
        <v>5.1432528497847176</v>
      </c>
    </row>
    <row r="20" spans="1:14" ht="18.75" x14ac:dyDescent="0.3">
      <c r="A20" s="21" t="s">
        <v>60</v>
      </c>
      <c r="B20" s="24">
        <f>B14</f>
        <v>110.91666666666788</v>
      </c>
      <c r="C20" s="16">
        <v>3</v>
      </c>
      <c r="D20" s="24">
        <f>B20/C20</f>
        <v>36.972222222222626</v>
      </c>
      <c r="E20" s="24">
        <f>D20/D22</f>
        <v>11.77876106194779</v>
      </c>
      <c r="F20" s="24">
        <f>_xlfn.F.INV.RT(0.05,3,6)</f>
        <v>4.7570626630894131</v>
      </c>
      <c r="H20" s="29" t="s">
        <v>90</v>
      </c>
      <c r="I20" s="29">
        <v>18.833333333333371</v>
      </c>
      <c r="J20" s="29">
        <v>6</v>
      </c>
      <c r="K20" s="29">
        <v>3.1388888888888951</v>
      </c>
      <c r="L20" s="29"/>
      <c r="M20" s="29"/>
      <c r="N20" s="29"/>
    </row>
    <row r="21" spans="1:14" ht="18.75" x14ac:dyDescent="0.3">
      <c r="A21" s="21" t="s">
        <v>61</v>
      </c>
      <c r="B21" s="24">
        <f>B15</f>
        <v>135.16666666666788</v>
      </c>
      <c r="C21" s="16">
        <v>2</v>
      </c>
      <c r="D21" s="24">
        <f t="shared" ref="D21:D22" si="6">B21/C21</f>
        <v>67.58333333333394</v>
      </c>
      <c r="E21" s="24">
        <f>D21/D22</f>
        <v>21.530973451329015</v>
      </c>
      <c r="F21" s="24">
        <f>_xlfn.F.INV.RT(0.05,2,6)</f>
        <v>5.1432528497847176</v>
      </c>
      <c r="H21" s="29"/>
      <c r="I21" s="29"/>
      <c r="J21" s="29"/>
      <c r="K21" s="29"/>
      <c r="L21" s="29"/>
      <c r="M21" s="29"/>
      <c r="N21" s="29"/>
    </row>
    <row r="22" spans="1:14" ht="19.5" thickBot="1" x14ac:dyDescent="0.35">
      <c r="A22" s="21" t="s">
        <v>62</v>
      </c>
      <c r="B22" s="24">
        <f>B16</f>
        <v>18.833333333332121</v>
      </c>
      <c r="C22" s="16">
        <v>6</v>
      </c>
      <c r="D22" s="24">
        <f t="shared" si="6"/>
        <v>3.1388888888886868</v>
      </c>
      <c r="E22" s="4"/>
      <c r="F22" s="4"/>
      <c r="H22" s="30" t="s">
        <v>91</v>
      </c>
      <c r="I22" s="30">
        <v>264.91666666666663</v>
      </c>
      <c r="J22" s="30">
        <v>11</v>
      </c>
      <c r="K22" s="30"/>
      <c r="L22" s="30"/>
      <c r="M22" s="30"/>
      <c r="N22" s="30"/>
    </row>
    <row r="23" spans="1:14" ht="18.75" x14ac:dyDescent="0.3">
      <c r="A23" s="25" t="s">
        <v>63</v>
      </c>
      <c r="B23" s="26">
        <f>SUM(B20:B22)</f>
        <v>264.91666666666788</v>
      </c>
      <c r="C23" s="27">
        <v>11</v>
      </c>
      <c r="D23" s="4"/>
      <c r="E23" s="4"/>
      <c r="F23" s="4"/>
    </row>
    <row r="25" spans="1:14" ht="18.75" x14ac:dyDescent="0.3">
      <c r="A25" s="28" t="s">
        <v>64</v>
      </c>
    </row>
    <row r="26" spans="1:14" ht="18.75" x14ac:dyDescent="0.3">
      <c r="A26" s="28" t="s">
        <v>65</v>
      </c>
    </row>
    <row r="27" spans="1:14" ht="18.75" x14ac:dyDescent="0.3">
      <c r="A27" s="28" t="s">
        <v>66</v>
      </c>
    </row>
    <row r="29" spans="1:14" ht="18.75" x14ac:dyDescent="0.3">
      <c r="A29" s="28" t="s">
        <v>92</v>
      </c>
    </row>
    <row r="31" spans="1:14" ht="18.75" x14ac:dyDescent="0.3">
      <c r="A31" s="28" t="s">
        <v>93</v>
      </c>
      <c r="B31" t="s">
        <v>94</v>
      </c>
      <c r="C31">
        <f>_xlfn.T.INV.2T(0.05,6)</f>
        <v>2.4469118511449697</v>
      </c>
    </row>
    <row r="33" spans="1:9" x14ac:dyDescent="0.25">
      <c r="A33" s="32" t="s">
        <v>95</v>
      </c>
      <c r="B33" s="33">
        <f>C31*SQRT(2*D22/3)</f>
        <v>3.5396528120756283</v>
      </c>
    </row>
    <row r="35" spans="1:9" ht="27" x14ac:dyDescent="0.25">
      <c r="A35" s="34" t="s">
        <v>96</v>
      </c>
      <c r="B35">
        <f>4*(3)/2</f>
        <v>6</v>
      </c>
      <c r="D35" s="36" t="s">
        <v>113</v>
      </c>
      <c r="E35" s="36" t="s">
        <v>114</v>
      </c>
      <c r="F35" s="37"/>
      <c r="G35" s="37" t="s">
        <v>95</v>
      </c>
      <c r="H35" s="37" t="s">
        <v>115</v>
      </c>
      <c r="I35" s="37" t="s">
        <v>116</v>
      </c>
    </row>
    <row r="36" spans="1:9" x14ac:dyDescent="0.25">
      <c r="A36" t="s">
        <v>97</v>
      </c>
      <c r="B36" t="s">
        <v>103</v>
      </c>
      <c r="D36" s="16" t="s">
        <v>117</v>
      </c>
      <c r="E36" s="35">
        <f>ABS($B$43-B44)</f>
        <v>2</v>
      </c>
      <c r="F36" s="16" t="s">
        <v>123</v>
      </c>
      <c r="G36" s="35">
        <v>3.5396528120756283</v>
      </c>
      <c r="H36" s="4" t="s">
        <v>125</v>
      </c>
      <c r="I36" s="4" t="s">
        <v>127</v>
      </c>
    </row>
    <row r="37" spans="1:9" x14ac:dyDescent="0.25">
      <c r="A37" t="s">
        <v>98</v>
      </c>
      <c r="B37" t="s">
        <v>104</v>
      </c>
      <c r="D37" s="16" t="s">
        <v>118</v>
      </c>
      <c r="E37" s="35">
        <f t="shared" ref="E37:E38" si="7">ABS($B$43-B45)</f>
        <v>4.6666666666666643</v>
      </c>
      <c r="F37" s="16" t="s">
        <v>124</v>
      </c>
      <c r="G37" s="35">
        <v>3.5396528120756283</v>
      </c>
      <c r="H37" s="4" t="s">
        <v>126</v>
      </c>
      <c r="I37" s="4" t="s">
        <v>132</v>
      </c>
    </row>
    <row r="38" spans="1:9" x14ac:dyDescent="0.25">
      <c r="A38" t="s">
        <v>102</v>
      </c>
      <c r="B38" t="s">
        <v>105</v>
      </c>
      <c r="D38" s="16" t="s">
        <v>119</v>
      </c>
      <c r="E38" s="35">
        <f t="shared" si="7"/>
        <v>3.6666666666666714</v>
      </c>
      <c r="F38" s="16" t="s">
        <v>124</v>
      </c>
      <c r="G38" s="35">
        <v>3.5396528120756283</v>
      </c>
      <c r="H38" s="4" t="s">
        <v>126</v>
      </c>
      <c r="I38" s="4" t="s">
        <v>129</v>
      </c>
    </row>
    <row r="39" spans="1:9" x14ac:dyDescent="0.25">
      <c r="A39" t="s">
        <v>99</v>
      </c>
      <c r="B39" t="s">
        <v>106</v>
      </c>
      <c r="D39" s="16" t="s">
        <v>120</v>
      </c>
      <c r="E39" s="35">
        <f>ABS($B$44-B45)</f>
        <v>2.6666666666666643</v>
      </c>
      <c r="F39" s="16" t="s">
        <v>123</v>
      </c>
      <c r="G39" s="35">
        <v>3.5396528120756283</v>
      </c>
      <c r="H39" s="4" t="s">
        <v>125</v>
      </c>
      <c r="I39" s="4" t="s">
        <v>128</v>
      </c>
    </row>
    <row r="40" spans="1:9" x14ac:dyDescent="0.25">
      <c r="A40" t="s">
        <v>100</v>
      </c>
      <c r="B40" t="s">
        <v>107</v>
      </c>
      <c r="D40" s="16" t="s">
        <v>121</v>
      </c>
      <c r="E40" s="35">
        <f>ABS($B$44-B46)</f>
        <v>5.6666666666666714</v>
      </c>
      <c r="F40" s="16" t="s">
        <v>124</v>
      </c>
      <c r="G40" s="35">
        <v>3.5396528120756283</v>
      </c>
      <c r="H40" s="4" t="s">
        <v>126</v>
      </c>
      <c r="I40" s="4" t="s">
        <v>130</v>
      </c>
    </row>
    <row r="41" spans="1:9" x14ac:dyDescent="0.25">
      <c r="A41" t="s">
        <v>101</v>
      </c>
      <c r="B41" t="s">
        <v>108</v>
      </c>
      <c r="D41" s="16" t="s">
        <v>122</v>
      </c>
      <c r="E41" s="35">
        <f>ABS(B45-B46)</f>
        <v>8.3333333333333357</v>
      </c>
      <c r="F41" s="16" t="s">
        <v>124</v>
      </c>
      <c r="G41" s="35">
        <v>3.5396528120756283</v>
      </c>
      <c r="H41" s="4" t="s">
        <v>126</v>
      </c>
      <c r="I41" s="4" t="s">
        <v>131</v>
      </c>
    </row>
    <row r="43" spans="1:9" x14ac:dyDescent="0.25">
      <c r="A43" s="16" t="s">
        <v>109</v>
      </c>
      <c r="B43" s="35">
        <v>46.333333333333336</v>
      </c>
    </row>
    <row r="44" spans="1:9" x14ac:dyDescent="0.25">
      <c r="A44" s="16" t="s">
        <v>110</v>
      </c>
      <c r="B44" s="35">
        <v>48.333333333333336</v>
      </c>
    </row>
    <row r="45" spans="1:9" x14ac:dyDescent="0.25">
      <c r="A45" s="16" t="s">
        <v>111</v>
      </c>
      <c r="B45" s="35">
        <v>51</v>
      </c>
    </row>
    <row r="46" spans="1:9" x14ac:dyDescent="0.25">
      <c r="A46" s="16" t="s">
        <v>112</v>
      </c>
      <c r="B46" s="35">
        <v>42.666666666666664</v>
      </c>
    </row>
    <row r="48" spans="1:9" x14ac:dyDescent="0.25">
      <c r="A48" s="39" t="s">
        <v>133</v>
      </c>
      <c r="B48" s="39"/>
      <c r="C48" s="39"/>
    </row>
    <row r="49" spans="1:7" x14ac:dyDescent="0.25">
      <c r="A49" s="38" t="s">
        <v>137</v>
      </c>
      <c r="B49" s="20">
        <f>C31*SQRT(D22/3)</f>
        <v>2.5029125064647091</v>
      </c>
    </row>
    <row r="51" spans="1:7" x14ac:dyDescent="0.25">
      <c r="B51" s="6" t="s">
        <v>6</v>
      </c>
      <c r="C51" s="6" t="s">
        <v>7</v>
      </c>
      <c r="D51" s="6" t="s">
        <v>8</v>
      </c>
      <c r="E51" s="6" t="s">
        <v>9</v>
      </c>
    </row>
    <row r="52" spans="1:7" x14ac:dyDescent="0.25">
      <c r="A52" s="6" t="s">
        <v>134</v>
      </c>
      <c r="B52" s="35">
        <f>B53+$B$49</f>
        <v>48.836245839798046</v>
      </c>
      <c r="C52" s="35">
        <f t="shared" ref="C52:E52" si="8">C53+$B$49</f>
        <v>50.836245839798046</v>
      </c>
      <c r="D52" s="35">
        <f t="shared" si="8"/>
        <v>53.50291250646471</v>
      </c>
      <c r="E52" s="35">
        <f t="shared" si="8"/>
        <v>45.169579173131375</v>
      </c>
    </row>
    <row r="53" spans="1:7" x14ac:dyDescent="0.25">
      <c r="A53" s="6" t="s">
        <v>135</v>
      </c>
      <c r="B53" s="35">
        <v>46.333333333333336</v>
      </c>
      <c r="C53" s="35">
        <v>48.333333333333336</v>
      </c>
      <c r="D53" s="35">
        <v>51</v>
      </c>
      <c r="E53" s="35">
        <v>42.666666666666664</v>
      </c>
    </row>
    <row r="54" spans="1:7" x14ac:dyDescent="0.25">
      <c r="A54" s="6" t="s">
        <v>136</v>
      </c>
      <c r="B54" s="35">
        <f>B53-$B$49</f>
        <v>43.830420826868625</v>
      </c>
      <c r="C54" s="35">
        <f t="shared" ref="C54:E54" si="9">C53-$B$49</f>
        <v>45.830420826868625</v>
      </c>
      <c r="D54" s="35">
        <f t="shared" si="9"/>
        <v>48.49708749353529</v>
      </c>
      <c r="E54" s="35">
        <f t="shared" si="9"/>
        <v>40.163754160201954</v>
      </c>
    </row>
    <row r="55" spans="1:7" x14ac:dyDescent="0.25">
      <c r="G55" t="s">
        <v>138</v>
      </c>
    </row>
    <row r="59" spans="1:7" x14ac:dyDescent="0.25">
      <c r="B59" s="6" t="s">
        <v>10</v>
      </c>
      <c r="C59" s="6" t="s">
        <v>11</v>
      </c>
      <c r="D59" s="6" t="s">
        <v>12</v>
      </c>
    </row>
    <row r="60" spans="1:7" x14ac:dyDescent="0.25">
      <c r="A60" s="6" t="s">
        <v>134</v>
      </c>
      <c r="B60" s="35"/>
      <c r="C60" s="35"/>
      <c r="D60" s="35"/>
    </row>
    <row r="61" spans="1:7" x14ac:dyDescent="0.25">
      <c r="A61" s="6" t="s">
        <v>135</v>
      </c>
      <c r="B61" s="35">
        <v>45.5</v>
      </c>
      <c r="C61" s="35">
        <v>44</v>
      </c>
      <c r="D61" s="35">
        <v>51.75</v>
      </c>
    </row>
    <row r="62" spans="1:7" x14ac:dyDescent="0.25">
      <c r="A62" s="6" t="s">
        <v>136</v>
      </c>
      <c r="B62" s="35"/>
      <c r="C62" s="35"/>
      <c r="D62" s="35"/>
    </row>
  </sheetData>
  <mergeCells count="4">
    <mergeCell ref="A1:D1"/>
    <mergeCell ref="B2:D2"/>
    <mergeCell ref="A12:C12"/>
    <mergeCell ref="A48:C4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2025-05-21T16:34:35Z</dcterms:created>
  <dcterms:modified xsi:type="dcterms:W3CDTF">2025-05-21T17:38:20Z</dcterms:modified>
</cp:coreProperties>
</file>