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BD0B8AC5-2F10-49DE-921A-870CD90BBFA9}" xr6:coauthVersionLast="47" xr6:coauthVersionMax="47" xr10:uidLastSave="{00000000-0000-0000-0000-000000000000}"/>
  <bookViews>
    <workbookView xWindow="-120" yWindow="-120" windowWidth="20730" windowHeight="11040" xr2:uid="{819EAD92-8E52-46EF-9825-9403C539E3F8}"/>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2" i="1" l="1"/>
  <c r="D201" i="1"/>
  <c r="C201" i="1"/>
  <c r="C202" i="1" s="1"/>
  <c r="B201" i="1"/>
  <c r="B202" i="1" s="1"/>
  <c r="D198" i="1"/>
  <c r="B198" i="1"/>
  <c r="D197" i="1"/>
  <c r="C197" i="1"/>
  <c r="C198" i="1" s="1"/>
  <c r="B197" i="1"/>
  <c r="D191" i="1"/>
  <c r="C191" i="1"/>
  <c r="D189" i="1"/>
  <c r="C189" i="1"/>
  <c r="B189" i="1"/>
  <c r="D188" i="1"/>
  <c r="D194" i="1" s="1"/>
  <c r="D204" i="1" s="1"/>
  <c r="C188" i="1"/>
  <c r="B188" i="1"/>
  <c r="E180" i="1"/>
  <c r="D180" i="1"/>
  <c r="C180" i="1"/>
  <c r="B180" i="1"/>
  <c r="B179" i="1"/>
  <c r="C179" i="1" s="1"/>
  <c r="B177" i="1"/>
  <c r="C177" i="1" s="1"/>
  <c r="D177" i="1" s="1"/>
  <c r="E177" i="1" s="1"/>
  <c r="E175" i="1"/>
  <c r="D175" i="1"/>
  <c r="C175" i="1"/>
  <c r="B175" i="1"/>
  <c r="E174" i="1"/>
  <c r="D193" i="1" s="1"/>
  <c r="D174" i="1"/>
  <c r="C193" i="1" s="1"/>
  <c r="C174" i="1"/>
  <c r="B193" i="1" s="1"/>
  <c r="B174" i="1"/>
  <c r="E173" i="1"/>
  <c r="D173" i="1"/>
  <c r="D192" i="1" s="1"/>
  <c r="C173" i="1"/>
  <c r="C176" i="1" s="1"/>
  <c r="B173" i="1"/>
  <c r="B176" i="1" s="1"/>
  <c r="E169" i="1"/>
  <c r="D169" i="1"/>
  <c r="C169" i="1"/>
  <c r="B169" i="1"/>
  <c r="E166" i="1"/>
  <c r="D166" i="1"/>
  <c r="C166" i="1"/>
  <c r="B166" i="1"/>
  <c r="B191" i="1" s="1"/>
  <c r="E165" i="1"/>
  <c r="D165" i="1"/>
  <c r="D190" i="1" s="1"/>
  <c r="C165" i="1"/>
  <c r="C190" i="1" s="1"/>
  <c r="B165" i="1"/>
  <c r="B190" i="1" s="1"/>
  <c r="B164" i="1"/>
  <c r="B167" i="1" s="1"/>
  <c r="B170" i="1" s="1"/>
  <c r="C147" i="1"/>
  <c r="E146" i="1"/>
  <c r="E145" i="1"/>
  <c r="E144" i="1"/>
  <c r="E143" i="1"/>
  <c r="D142" i="1"/>
  <c r="C142" i="1"/>
  <c r="E142" i="1" s="1"/>
  <c r="E141" i="1"/>
  <c r="B147" i="1" s="1"/>
  <c r="E147" i="1" s="1"/>
  <c r="E164" i="1" s="1"/>
  <c r="E167" i="1" s="1"/>
  <c r="E170" i="1" s="1"/>
  <c r="E137" i="1"/>
  <c r="C138" i="1" s="1"/>
  <c r="E136" i="1"/>
  <c r="E135" i="1"/>
  <c r="E134" i="1"/>
  <c r="D133" i="1"/>
  <c r="E133" i="1" s="1"/>
  <c r="C133" i="1"/>
  <c r="E132" i="1"/>
  <c r="B138" i="1" s="1"/>
  <c r="E138" i="1" s="1"/>
  <c r="D164" i="1" s="1"/>
  <c r="E128" i="1"/>
  <c r="C129" i="1" s="1"/>
  <c r="E127" i="1"/>
  <c r="E126" i="1"/>
  <c r="E125" i="1"/>
  <c r="D124" i="1"/>
  <c r="C124" i="1"/>
  <c r="E124" i="1" s="1"/>
  <c r="E123" i="1"/>
  <c r="B129" i="1" s="1"/>
  <c r="B114" i="1"/>
  <c r="B113" i="1"/>
  <c r="C113" i="1" s="1"/>
  <c r="B111" i="1"/>
  <c r="C111" i="1" s="1"/>
  <c r="D111" i="1" s="1"/>
  <c r="E111" i="1" s="1"/>
  <c r="B108" i="1"/>
  <c r="B107" i="1"/>
  <c r="B110" i="1" s="1"/>
  <c r="B103" i="1"/>
  <c r="B100" i="1"/>
  <c r="B99" i="1"/>
  <c r="B98" i="1"/>
  <c r="B101" i="1" s="1"/>
  <c r="B104" i="1" s="1"/>
  <c r="C79" i="1"/>
  <c r="D79" i="1" s="1"/>
  <c r="F75" i="1"/>
  <c r="E75" i="1"/>
  <c r="D75" i="1"/>
  <c r="E52" i="1"/>
  <c r="D52" i="1"/>
  <c r="C52" i="1"/>
  <c r="B52" i="1"/>
  <c r="E47" i="1"/>
  <c r="D47" i="1"/>
  <c r="C47" i="1"/>
  <c r="B46" i="1"/>
  <c r="C63" i="1" s="1"/>
  <c r="D15" i="1"/>
  <c r="B13" i="1"/>
  <c r="D72" i="1" s="1"/>
  <c r="D8" i="1"/>
  <c r="D16" i="1" s="1"/>
  <c r="G7" i="1"/>
  <c r="G5" i="1"/>
  <c r="G6" i="1" s="1"/>
  <c r="G8" i="1" s="1"/>
  <c r="G10" i="1" s="1"/>
  <c r="D205" i="1" l="1"/>
  <c r="D167" i="1"/>
  <c r="D170" i="1" s="1"/>
  <c r="D206" i="1"/>
  <c r="E129" i="1"/>
  <c r="C164" i="1" s="1"/>
  <c r="C181" i="1"/>
  <c r="C182" i="1" s="1"/>
  <c r="D179" i="1"/>
  <c r="D176" i="1"/>
  <c r="B205" i="1"/>
  <c r="C192" i="1"/>
  <c r="C194" i="1" s="1"/>
  <c r="C204" i="1" s="1"/>
  <c r="E176" i="1"/>
  <c r="B192" i="1"/>
  <c r="B194" i="1" s="1"/>
  <c r="B204" i="1" s="1"/>
  <c r="B206" i="1" s="1"/>
  <c r="B181" i="1"/>
  <c r="B182" i="1" s="1"/>
  <c r="C108" i="1"/>
  <c r="C98" i="1"/>
  <c r="C64" i="1"/>
  <c r="C99" i="1"/>
  <c r="C107" i="1"/>
  <c r="C110" i="1" s="1"/>
  <c r="C100" i="1"/>
  <c r="D73" i="1"/>
  <c r="D74" i="1" s="1"/>
  <c r="D76" i="1" s="1"/>
  <c r="G11" i="1"/>
  <c r="G12" i="1" s="1"/>
  <c r="D113" i="1"/>
  <c r="B115" i="1"/>
  <c r="B116" i="1" s="1"/>
  <c r="C46" i="1"/>
  <c r="B49" i="1"/>
  <c r="B51" i="1" s="1"/>
  <c r="B53" i="1" s="1"/>
  <c r="B16" i="1"/>
  <c r="B48" i="1"/>
  <c r="B50" i="1"/>
  <c r="E179" i="1" l="1"/>
  <c r="E181" i="1" s="1"/>
  <c r="E182" i="1" s="1"/>
  <c r="D181" i="1"/>
  <c r="D182" i="1" s="1"/>
  <c r="C167" i="1"/>
  <c r="C170" i="1" s="1"/>
  <c r="C205" i="1"/>
  <c r="C206" i="1" s="1"/>
  <c r="G13" i="1"/>
  <c r="G14" i="1" s="1"/>
  <c r="C80" i="1"/>
  <c r="D80" i="1" s="1"/>
  <c r="E72" i="1"/>
  <c r="C103" i="1"/>
  <c r="B54" i="1"/>
  <c r="B55" i="1"/>
  <c r="D46" i="1"/>
  <c r="C50" i="1"/>
  <c r="C48" i="1"/>
  <c r="C49" i="1" s="1"/>
  <c r="C51" i="1" s="1"/>
  <c r="C53" i="1" s="1"/>
  <c r="E113" i="1"/>
  <c r="D98" i="1"/>
  <c r="D101" i="1" s="1"/>
  <c r="D108" i="1"/>
  <c r="D99" i="1"/>
  <c r="D107" i="1"/>
  <c r="D100" i="1"/>
  <c r="C65" i="1"/>
  <c r="C101" i="1"/>
  <c r="C104" i="1" s="1"/>
  <c r="C54" i="1" l="1"/>
  <c r="C55" i="1" s="1"/>
  <c r="E46" i="1"/>
  <c r="D48" i="1"/>
  <c r="D49" i="1" s="1"/>
  <c r="D51" i="1" s="1"/>
  <c r="D53" i="1" s="1"/>
  <c r="D50" i="1"/>
  <c r="B56" i="1"/>
  <c r="B57" i="1" s="1"/>
  <c r="E108" i="1"/>
  <c r="E99" i="1"/>
  <c r="E107" i="1"/>
  <c r="E110" i="1" s="1"/>
  <c r="E100" i="1"/>
  <c r="E98" i="1"/>
  <c r="E101" i="1" s="1"/>
  <c r="E74" i="1"/>
  <c r="E76" i="1" s="1"/>
  <c r="E73" i="1"/>
  <c r="D110" i="1"/>
  <c r="D54" i="1" l="1"/>
  <c r="D55" i="1" s="1"/>
  <c r="C56" i="1"/>
  <c r="C57" i="1" s="1"/>
  <c r="D89" i="1" s="1"/>
  <c r="F72" i="1"/>
  <c r="D103" i="1"/>
  <c r="D104" i="1" s="1"/>
  <c r="C81" i="1"/>
  <c r="D81" i="1" s="1"/>
  <c r="E50" i="1"/>
  <c r="E48" i="1"/>
  <c r="E49" i="1" s="1"/>
  <c r="E51" i="1" s="1"/>
  <c r="E53" i="1" s="1"/>
  <c r="E54" i="1" l="1"/>
  <c r="E55" i="1" s="1"/>
  <c r="C114" i="1"/>
  <c r="C115" i="1" s="1"/>
  <c r="C116" i="1" s="1"/>
  <c r="B90" i="1"/>
  <c r="D56" i="1"/>
  <c r="D57" i="1"/>
  <c r="C90" i="1" s="1"/>
  <c r="F73" i="1"/>
  <c r="F74" i="1"/>
  <c r="F76" i="1" s="1"/>
  <c r="E56" i="1" l="1"/>
  <c r="E57" i="1" s="1"/>
  <c r="C91" i="1" s="1"/>
  <c r="C82" i="1"/>
  <c r="D82" i="1" s="1"/>
  <c r="E103" i="1"/>
  <c r="E104" i="1" s="1"/>
  <c r="D90" i="1"/>
  <c r="B91" i="1" l="1"/>
  <c r="D91" i="1" s="1"/>
  <c r="E114" i="1" s="1"/>
  <c r="E115" i="1" s="1"/>
  <c r="E116" i="1" s="1"/>
  <c r="D114" i="1"/>
  <c r="D115" i="1" s="1"/>
  <c r="D116" i="1" s="1"/>
</calcChain>
</file>

<file path=xl/sharedStrings.xml><?xml version="1.0" encoding="utf-8"?>
<sst xmlns="http://schemas.openxmlformats.org/spreadsheetml/2006/main" count="231" uniqueCount="158">
  <si>
    <t>ESTADOS FINANCIEROS DE LA EMPRESA TECHLAND S.A. Al 31 de diciembre de 2025</t>
  </si>
  <si>
    <t>Estado de Situación Actual (Al 31 de Diciembre de 2025)</t>
  </si>
  <si>
    <t>Estado de Resultados Actual (Al 31 de Diciembre de 2025)</t>
  </si>
  <si>
    <t>Activos</t>
  </si>
  <si>
    <t>USD</t>
  </si>
  <si>
    <t>Pasivos y Patrimonio</t>
  </si>
  <si>
    <t>ventas</t>
  </si>
  <si>
    <t>Activos Corrientes</t>
  </si>
  <si>
    <t>Pasivos Corrientes</t>
  </si>
  <si>
    <t>costo de ventas 40%</t>
  </si>
  <si>
    <t>Efectivo</t>
  </si>
  <si>
    <t>Cuentas por Pagar</t>
  </si>
  <si>
    <t>utilidad bruta</t>
  </si>
  <si>
    <t>Cuentas por Cobrar</t>
  </si>
  <si>
    <t>Impuestos por Pagar</t>
  </si>
  <si>
    <t>gastos de operación 30%</t>
  </si>
  <si>
    <t>Inventario</t>
  </si>
  <si>
    <t>Total Pasivos Ctes.</t>
  </si>
  <si>
    <t>EBIT</t>
  </si>
  <si>
    <t>Total Activos Ctes.</t>
  </si>
  <si>
    <t>Gastos por intereses</t>
  </si>
  <si>
    <t>Activos No Corrientes</t>
  </si>
  <si>
    <t>Deuda a Largo Plazo</t>
  </si>
  <si>
    <t>utilidad antes impuestos</t>
  </si>
  <si>
    <t>Propiedad, Planta y Equipo (PPE)</t>
  </si>
  <si>
    <t>Impuestos 30%</t>
  </si>
  <si>
    <t>Menos Depreciación Acumulada</t>
  </si>
  <si>
    <t>Patrimonio</t>
  </si>
  <si>
    <t>Utilidad Neta</t>
  </si>
  <si>
    <t>Propiedad, Planta y Equipo Neto</t>
  </si>
  <si>
    <t>Capital Social</t>
  </si>
  <si>
    <t>Dividendos 30%</t>
  </si>
  <si>
    <t>Utilidades Retenidas</t>
  </si>
  <si>
    <t>Adición a Utilidad Retenida</t>
  </si>
  <si>
    <t>Total Patrimonio</t>
  </si>
  <si>
    <t>Total Activos</t>
  </si>
  <si>
    <t>Total Pasivo y Patrimonio</t>
  </si>
  <si>
    <t>Supuestos estratégicos y Financieros Clave para proyección (2026-2028)</t>
  </si>
  <si>
    <t>1. Crecimiento de Ventas:</t>
  </si>
  <si>
    <t>2026: 15%</t>
  </si>
  <si>
    <t>2027: 12%</t>
  </si>
  <si>
    <t>2028: 10%</t>
  </si>
  <si>
    <r>
      <t>2. Costo de Ventas:</t>
    </r>
    <r>
      <rPr>
        <sz val="11"/>
        <color theme="1"/>
        <rFont val="Calibri"/>
        <family val="2"/>
        <scheme val="minor"/>
      </rPr>
      <t xml:space="preserve"> Se mantendrá en el 40% de las ventas.</t>
    </r>
  </si>
  <si>
    <r>
      <t>3. Gastos de Operación:</t>
    </r>
    <r>
      <rPr>
        <sz val="11"/>
        <color theme="1"/>
        <rFont val="Calibri"/>
        <family val="2"/>
        <scheme val="minor"/>
      </rPr>
      <t xml:space="preserve"> Se mantendrán en el 30% de las ventas.</t>
    </r>
  </si>
  <si>
    <r>
      <t>4. Gastos por Intereses:</t>
    </r>
    <r>
      <rPr>
        <sz val="11"/>
        <color theme="1"/>
        <rFont val="Calibri"/>
        <family val="2"/>
        <scheme val="minor"/>
      </rPr>
      <t xml:space="preserve"> Se mantendrán constantes en $100,000 anuales. (Asumimos que no hay cambios significativos en la deuda a largo plazo por ahora).</t>
    </r>
  </si>
  <si>
    <r>
      <t>5. Tasa de Impuestos:</t>
    </r>
    <r>
      <rPr>
        <sz val="11"/>
        <color theme="1"/>
        <rFont val="Calibri"/>
        <family val="2"/>
        <scheme val="minor"/>
      </rPr>
      <t xml:space="preserve"> 30%.</t>
    </r>
  </si>
  <si>
    <r>
      <t>6. Política de Dividendos:</t>
    </r>
    <r>
      <rPr>
        <sz val="11"/>
        <color theme="1"/>
        <rFont val="Calibri"/>
        <family val="2"/>
        <scheme val="minor"/>
      </rPr>
      <t xml:space="preserve"> La empresa mantendrá una razón de pago de dividendos (dividend payout ratio) del 30% sobre la utilidad neta.</t>
    </r>
  </si>
  <si>
    <t>7. Activos Corrientes (Espontáneos):</t>
  </si>
  <si>
    <t>Efectivo: 10% de las ventas.</t>
  </si>
  <si>
    <t>Cuentas por Cobrar: 15% de las ventas.</t>
  </si>
  <si>
    <t>Inventario: 5% de las ventas.</t>
  </si>
  <si>
    <t>8. Pasivos Corrientes (Espontáneos):</t>
  </si>
  <si>
    <t>Cuentas por Pagar: 8% de las ventas.</t>
  </si>
  <si>
    <t>Impuestos por Pagar: 2.5% de las ventas.</t>
  </si>
  <si>
    <t>9. Inversiones en PPE (CAPEX):</t>
  </si>
  <si>
    <t>La depreciación anual será del 10% del PPE neto del año anterior.</t>
  </si>
  <si>
    <t>La empresa planea invertir en nuevos equipos:</t>
  </si>
  <si>
    <r>
      <t>10. Financiación Externa:</t>
    </r>
    <r>
      <rPr>
        <sz val="11"/>
        <color theme="1"/>
        <rFont val="Calibri"/>
        <family val="2"/>
        <scheme val="minor"/>
      </rPr>
      <t xml:space="preserve"> Cualquier déficit de financiación se cubrirá con deuda a corto plazo (Préstamos Bancarios CP), y cualquier superávit se utilizará para pagar esta deuda o se mantendrá como efectivo.</t>
    </r>
  </si>
  <si>
    <t>PROYECCION DE ESTADOS FINANCIEROS (2026-2028)</t>
  </si>
  <si>
    <t>Procedemos a construir los Estados Financieros Proforma.</t>
  </si>
  <si>
    <t>1. Proyección del Estado de Resultados (2026-2028)</t>
  </si>
  <si>
    <t>Detalle</t>
  </si>
  <si>
    <t>crecimiento</t>
  </si>
  <si>
    <t>2. Proyección del Balance General (2026-2028)</t>
  </si>
  <si>
    <t>Para el balance general, necesitamos ser más metódicos, calculando los componentes por año:</t>
  </si>
  <si>
    <t>Cálculos detallados por año:</t>
  </si>
  <si>
    <t>Ventas Proyectadas:</t>
  </si>
  <si>
    <t>Activos Corrientes:</t>
  </si>
  <si>
    <t>10% ventas proyectadas</t>
  </si>
  <si>
    <t>Cuentas por cobrar</t>
  </si>
  <si>
    <t>15% de ventas proyectadas</t>
  </si>
  <si>
    <t>5% de ventas proyectadas</t>
  </si>
  <si>
    <t>Cálculo de PPE Neto:</t>
  </si>
  <si>
    <t>PPE Neto:</t>
  </si>
  <si>
    <t>PPE Neto (inicio de año)</t>
  </si>
  <si>
    <t>- Depreciación (10% del PPE Neto inicio de año)</t>
  </si>
  <si>
    <t>PPE Neto. (- Depreciación) inicio de año</t>
  </si>
  <si>
    <t>+ CAPEX (inversión en nuevos equipos)</t>
  </si>
  <si>
    <t xml:space="preserve"> = PPE Neto (fin de año)</t>
  </si>
  <si>
    <t xml:space="preserve">   Depreciación</t>
  </si>
  <si>
    <t>PPE</t>
  </si>
  <si>
    <t>Depreciación</t>
  </si>
  <si>
    <t xml:space="preserve">Pasivos Corrientes: </t>
  </si>
  <si>
    <t>Cuentas Por Pagar</t>
  </si>
  <si>
    <t>de ventas proyectadas</t>
  </si>
  <si>
    <t>Utilidades Retenidas:</t>
  </si>
  <si>
    <t>Utilidades Retenidas (inicio de año) + Adición a utilidades Retenidas (del Estado de Resultados)</t>
  </si>
  <si>
    <t>Utilidades Retenidas 2026</t>
  </si>
  <si>
    <t xml:space="preserve"> 500.000 (inicio año) + 796.250</t>
  </si>
  <si>
    <t>Utilidades retenidas del BR proyectado de 2026</t>
  </si>
  <si>
    <t>Utilidades Retenidas 2027</t>
  </si>
  <si>
    <t>Utilidades retenidas del BR proyectado de 2027</t>
  </si>
  <si>
    <t>Utilidades Retenidas 2028</t>
  </si>
  <si>
    <t>Utilidades retenidas del BR proyectado de 2028</t>
  </si>
  <si>
    <t>Balance General Proforma (2026-2028) Proyectado</t>
  </si>
  <si>
    <t>Concepto</t>
  </si>
  <si>
    <t>(Actual)</t>
  </si>
  <si>
    <t>(Proyectado)</t>
  </si>
  <si>
    <t>Total Activos Corrientes</t>
  </si>
  <si>
    <t>PPE Neto</t>
  </si>
  <si>
    <t>Préstamos Bancarios CP</t>
  </si>
  <si>
    <t>NFE necesidad de financiamiento desde 2026</t>
  </si>
  <si>
    <t>Total Pasivos Corrientes</t>
  </si>
  <si>
    <t>Se sumarían pasivos con NFE</t>
  </si>
  <si>
    <t>Total Pasivo y Patrimonio (sin NFE)</t>
  </si>
  <si>
    <t>3. Cálculo de la Necesidad de Financiación Externa (NFE)</t>
  </si>
  <si>
    <t xml:space="preserve">La NFE es la diferencia entre los Activos Totales Proyectados y la suma de Pasivos Espontáneos + Deuda a Largo Plazo + Patrimonio (incluyendo las Utilidades Retenidas proyectadas). </t>
  </si>
  <si>
    <t>Si la NFE es positiva, la empresa necesita financiación adicional. Si es negativa, tiene un superávit.</t>
  </si>
  <si>
    <t>NFE = Activos Totales Proyectados - (Pasivos Espontáneos + Deuda L.P. + Capital Social + Utilidades Retenidas Proyectadas)</t>
  </si>
  <si>
    <t>NFE 2026</t>
  </si>
  <si>
    <t>Activos Totales</t>
  </si>
  <si>
    <t>(Cuentas por Pagar + Impuestos por Pagar)</t>
  </si>
  <si>
    <t>Deuda LP</t>
  </si>
  <si>
    <t>NFE 2026 =</t>
  </si>
  <si>
    <t>(superávit de financiación)</t>
  </si>
  <si>
    <t>No necesita financiamiento</t>
  </si>
  <si>
    <t>NFE 2027</t>
  </si>
  <si>
    <t>NFE 2027 =</t>
  </si>
  <si>
    <t>NFE 2028</t>
  </si>
  <si>
    <t>NFE 2028 =</t>
  </si>
  <si>
    <t>Todos los años con NFE negativo significa que la empresa genera más fondos de los que necesita para su crecimiento proyectado y sus inversiones (reduce su dependencia de financiación externa)</t>
  </si>
  <si>
    <t>Este creciente superávit tiene vías estratégicas: Pago de deuda, Mayores dividendos o recompra de acciones, inversiones estratégicas o colchón de liquidez.</t>
  </si>
  <si>
    <t>Reconciliación del Balance General (Ajuste por NFE):</t>
  </si>
  <si>
    <t>Dado que el resultado es un superávit de financiación en todos los años, significa que la empresa generará más fondos de los que necesita para su crecimiento. Como experto financiero, TecnoInnovación S.A. podría usar este superávit para:</t>
  </si>
  <si>
    <r>
      <t>1. Reducir Deuda:</t>
    </r>
    <r>
      <rPr>
        <sz val="11"/>
        <color theme="1"/>
        <rFont val="Calibri"/>
        <family val="2"/>
        <scheme val="minor"/>
      </rPr>
      <t xml:space="preserve"> Pagar Préstamos Bancarios CP existentes (si los hubiera) o incluso parte de la Deuda a Largo Plazo.</t>
    </r>
  </si>
  <si>
    <r>
      <t>2. Inversiones Adicionales:</t>
    </r>
    <r>
      <rPr>
        <sz val="11"/>
        <color theme="1"/>
        <rFont val="Calibri"/>
        <family val="2"/>
        <scheme val="minor"/>
      </rPr>
      <t xml:space="preserve"> Financiar más proyectos de CAPEX o adquisiciones no contempladas.</t>
    </r>
  </si>
  <si>
    <r>
      <t>3. Recompra de Acciones:</t>
    </r>
    <r>
      <rPr>
        <sz val="11"/>
        <color theme="1"/>
        <rFont val="Calibri"/>
        <family val="2"/>
        <scheme val="minor"/>
      </rPr>
      <t xml:space="preserve"> Si es una empresa pública.</t>
    </r>
  </si>
  <si>
    <r>
      <t>4. Aumentar la Distribución de Dividendos:</t>
    </r>
    <r>
      <rPr>
        <sz val="11"/>
        <color theme="1"/>
        <rFont val="Calibri"/>
        <family val="2"/>
        <scheme val="minor"/>
      </rPr>
      <t xml:space="preserve"> Pagar más a los accionistas.</t>
    </r>
  </si>
  <si>
    <r>
      <t>5. Aumentar el Efectivo:</t>
    </r>
    <r>
      <rPr>
        <sz val="11"/>
        <color theme="1"/>
        <rFont val="Calibri"/>
        <family val="2"/>
        <scheme val="minor"/>
      </rPr>
      <t xml:space="preserve"> Mantener un colchón de liquidez más grande.</t>
    </r>
  </si>
  <si>
    <r>
      <t xml:space="preserve">Para el ejercicio, asumiremos que el superávit se destinará a </t>
    </r>
    <r>
      <rPr>
        <b/>
        <sz val="11"/>
        <color theme="1"/>
        <rFont val="Calibri"/>
        <family val="2"/>
        <scheme val="minor"/>
      </rPr>
      <t>aumentar la posición de Efectivo</t>
    </r>
    <r>
      <rPr>
        <sz val="11"/>
        <color theme="1"/>
        <rFont val="Calibri"/>
        <family val="2"/>
        <scheme val="minor"/>
      </rPr>
      <t xml:space="preserve"> para fortalecer la liquidez.</t>
    </r>
  </si>
  <si>
    <t>Balance General Ajustado por NFE (2026-2028)</t>
  </si>
  <si>
    <t>Efectivo (original + NFE)</t>
  </si>
  <si>
    <t>Total Activos Ajustados</t>
  </si>
  <si>
    <t>Préstamos Bancarios</t>
  </si>
  <si>
    <t>Total Pasivo y Patrimonio (Ajustado)</t>
  </si>
  <si>
    <t>4. Proyección del Estado de Flujo de Efectivo (2026-2028)</t>
  </si>
  <si>
    <t>El estado de flujo de efectivo es crucial para entender la liquidez. Se puede construir utilizando el método indirecto a partir de los balances y estados de resultados proyectados.</t>
  </si>
  <si>
    <t>Flujos de Efectivo de Operación:</t>
  </si>
  <si>
    <t>Cambio en Cuentas por Cobrar</t>
  </si>
  <si>
    <t>Cambio en Inventario</t>
  </si>
  <si>
    <t>Cambio en Cuentas por Pagar</t>
  </si>
  <si>
    <t>Cambio en Impuestos por Pagar</t>
  </si>
  <si>
    <t>Flujo de Efectivo Neto de Operación</t>
  </si>
  <si>
    <t>La empresa tiene fuerte capacidad para generar efectivo en sus operaciones</t>
  </si>
  <si>
    <t>Es un modelo de negocio rentable</t>
  </si>
  <si>
    <t>Flujos de Efectivo de Inversión:</t>
  </si>
  <si>
    <t>Inversiones en PPE (CAPEX)</t>
  </si>
  <si>
    <t>Fujo Efectivo Neto de Inversión</t>
  </si>
  <si>
    <t>Flujos de Efectivo de Financiación:</t>
  </si>
  <si>
    <t>Dividendos pagados</t>
  </si>
  <si>
    <t>Flujo de Efectivo Neto de Financiación</t>
  </si>
  <si>
    <t>Aumento Neto de Efectivo</t>
  </si>
  <si>
    <t>Efectivo al inicio del período</t>
  </si>
  <si>
    <t>Efectivo al final del periodo</t>
  </si>
  <si>
    <t>La empresa tiene capacidad de sostener sus requerimientos de efectivo (porque las NFE son negativas en todos los años)</t>
  </si>
  <si>
    <t>Es decir, la empresa es solvente, sostenible y rentable en sus estados proforma con supuestos estratégicos claros.</t>
  </si>
  <si>
    <t>No necesita financiamiento externo, porque es capaz de generar sus propios recursos de manera eficaz y eficiente.</t>
  </si>
  <si>
    <t>Por tanto, la empresa crea valor y mantiene con muy buenas expectativas a los accionistas.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</si>
</sst>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0_ ;_ * \-#,##0.0_ ;_ * &quot;-&quot;??_ ;_ @_ "/>
    <numFmt numFmtId="165" formatCode="_ * #,##0.0_ ;_ * \-#,##0.0_ ;_ * &quot;-&quot;?_ ;_ @_ "/>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5" tint="-0.249977111117893"/>
      <name val="Calibri"/>
      <family val="2"/>
      <scheme val="minor"/>
    </font>
    <font>
      <sz val="11"/>
      <color theme="5" tint="-0.249977111117893"/>
      <name val="Calibri"/>
      <family val="2"/>
      <scheme val="minor"/>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3" fillId="0" borderId="0" xfId="0" applyFont="1"/>
    <xf numFmtId="0" fontId="2" fillId="0" borderId="0" xfId="0" applyFont="1"/>
    <xf numFmtId="0" fontId="2" fillId="0" borderId="1" xfId="0" applyFont="1" applyBorder="1" applyAlignment="1">
      <alignment horizontal="center" wrapText="1"/>
    </xf>
    <xf numFmtId="0" fontId="2" fillId="0" borderId="1" xfId="0" applyFont="1" applyBorder="1"/>
    <xf numFmtId="164" fontId="0" fillId="0" borderId="1" xfId="1" applyNumberFormat="1" applyFont="1" applyBorder="1"/>
    <xf numFmtId="0" fontId="2" fillId="0" borderId="1" xfId="0" applyFont="1" applyBorder="1" applyAlignment="1">
      <alignment vertical="center"/>
    </xf>
    <xf numFmtId="0" fontId="0" fillId="0" borderId="1" xfId="0" applyBorder="1" applyAlignment="1">
      <alignment wrapText="1"/>
    </xf>
    <xf numFmtId="0" fontId="2" fillId="0" borderId="1" xfId="0" applyFont="1" applyBorder="1" applyAlignment="1">
      <alignment wrapText="1"/>
    </xf>
    <xf numFmtId="164" fontId="0" fillId="0" borderId="1" xfId="1" applyNumberFormat="1" applyFont="1" applyBorder="1" applyAlignment="1">
      <alignment horizontal="right" wrapText="1"/>
    </xf>
    <xf numFmtId="164" fontId="0" fillId="0" borderId="1" xfId="1" applyNumberFormat="1" applyFont="1" applyBorder="1" applyAlignment="1">
      <alignment wrapText="1"/>
    </xf>
    <xf numFmtId="0" fontId="0" fillId="0" borderId="0" xfId="0" applyAlignment="1">
      <alignment wrapText="1"/>
    </xf>
    <xf numFmtId="164" fontId="0" fillId="0" borderId="0" xfId="1" applyNumberFormat="1" applyFont="1" applyBorder="1" applyAlignment="1">
      <alignment wrapText="1"/>
    </xf>
    <xf numFmtId="164" fontId="0" fillId="0" borderId="0" xfId="1" applyNumberFormat="1" applyFont="1" applyBorder="1" applyAlignment="1"/>
    <xf numFmtId="0" fontId="0" fillId="0" borderId="0" xfId="0" applyAlignment="1">
      <alignment horizontal="left" vertical="center" indent="1"/>
    </xf>
    <xf numFmtId="9" fontId="0" fillId="0" borderId="0" xfId="0" applyNumberFormat="1" applyAlignment="1">
      <alignment wrapText="1"/>
    </xf>
    <xf numFmtId="0" fontId="0" fillId="0" borderId="0" xfId="0" applyAlignment="1">
      <alignment horizontal="right" vertical="center"/>
    </xf>
    <xf numFmtId="164" fontId="0" fillId="0" borderId="0" xfId="1" applyNumberFormat="1" applyFont="1"/>
    <xf numFmtId="0" fontId="3" fillId="0" borderId="0" xfId="0" applyFont="1" applyAlignment="1">
      <alignment horizontal="left" vertical="center" indent="2"/>
    </xf>
    <xf numFmtId="0" fontId="0" fillId="0" borderId="0" xfId="0" applyAlignment="1">
      <alignment horizontal="left" vertical="center" indent="2"/>
    </xf>
    <xf numFmtId="0" fontId="4" fillId="0" borderId="0" xfId="0" applyFont="1"/>
    <xf numFmtId="0" fontId="5" fillId="0" borderId="0" xfId="0" applyFont="1"/>
    <xf numFmtId="0" fontId="2" fillId="0" borderId="0" xfId="0" applyFont="1" applyAlignment="1">
      <alignment horizontal="center"/>
    </xf>
    <xf numFmtId="0" fontId="0" fillId="0" borderId="0" xfId="0" applyAlignment="1">
      <alignment horizontal="center"/>
    </xf>
    <xf numFmtId="9" fontId="0" fillId="0" borderId="0" xfId="0" applyNumberFormat="1"/>
    <xf numFmtId="164" fontId="2" fillId="0" borderId="0" xfId="1" applyNumberFormat="1" applyFont="1"/>
    <xf numFmtId="0" fontId="0" fillId="0" borderId="0" xfId="0" applyAlignment="1">
      <alignment horizontal="right"/>
    </xf>
    <xf numFmtId="0" fontId="2" fillId="2" borderId="0" xfId="0" applyFont="1" applyFill="1"/>
    <xf numFmtId="0" fontId="0" fillId="2" borderId="0" xfId="0" applyFill="1"/>
    <xf numFmtId="0" fontId="2" fillId="2" borderId="0" xfId="0" applyFont="1" applyFill="1" applyAlignment="1">
      <alignment horizontal="center"/>
    </xf>
    <xf numFmtId="0" fontId="0" fillId="2" borderId="0" xfId="0" applyFill="1" applyAlignment="1">
      <alignment horizontal="left" vertical="center" indent="1"/>
    </xf>
    <xf numFmtId="164" fontId="0" fillId="2" borderId="0" xfId="0" applyNumberFormat="1" applyFill="1"/>
    <xf numFmtId="165" fontId="0" fillId="2" borderId="0" xfId="0" applyNumberFormat="1" applyFill="1"/>
    <xf numFmtId="164" fontId="0" fillId="2" borderId="0" xfId="1" applyNumberFormat="1" applyFont="1" applyFill="1"/>
    <xf numFmtId="165" fontId="0" fillId="0" borderId="0" xfId="0" applyNumberFormat="1"/>
    <xf numFmtId="0" fontId="2" fillId="2" borderId="0" xfId="0" applyFont="1" applyFill="1" applyAlignment="1">
      <alignment horizontal="left" vertical="center" indent="1"/>
    </xf>
    <xf numFmtId="165" fontId="2" fillId="2" borderId="0" xfId="0" applyNumberFormat="1" applyFont="1" applyFill="1"/>
    <xf numFmtId="0" fontId="2" fillId="0" borderId="0" xfId="0" applyFont="1" applyAlignment="1">
      <alignment horizontal="left" vertical="center" indent="1"/>
    </xf>
    <xf numFmtId="164" fontId="0" fillId="0" borderId="0" xfId="0" applyNumberFormat="1"/>
    <xf numFmtId="10" fontId="0" fillId="0" borderId="0" xfId="0" applyNumberFormat="1"/>
    <xf numFmtId="165" fontId="2" fillId="0" borderId="0" xfId="0" applyNumberFormat="1" applyFont="1"/>
    <xf numFmtId="0" fontId="6" fillId="0" borderId="0" xfId="0" applyFont="1" applyAlignment="1">
      <alignment vertical="center"/>
    </xf>
    <xf numFmtId="0" fontId="0" fillId="3" borderId="0" xfId="0" applyFill="1"/>
    <xf numFmtId="165" fontId="0" fillId="3" borderId="0" xfId="0" applyNumberFormat="1" applyFill="1"/>
    <xf numFmtId="0" fontId="0" fillId="4" borderId="0" xfId="0" applyFill="1"/>
    <xf numFmtId="165" fontId="0" fillId="4" borderId="0" xfId="0" applyNumberFormat="1" applyFill="1"/>
    <xf numFmtId="164" fontId="2" fillId="0" borderId="0" xfId="0"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FBE04-93FB-4D84-801A-3330DE6E45B4}">
  <dimension ref="A1:H210"/>
  <sheetViews>
    <sheetView tabSelected="1" workbookViewId="0">
      <selection activeCell="A7" sqref="A7"/>
    </sheetView>
  </sheetViews>
  <sheetFormatPr baseColWidth="10" defaultRowHeight="15" x14ac:dyDescent="0.25"/>
  <cols>
    <col min="1" max="1" width="22.7109375" customWidth="1"/>
    <col min="3" max="3" width="20.140625" customWidth="1"/>
    <col min="5" max="5" width="15.140625" customWidth="1"/>
    <col min="6" max="6" width="26.5703125" customWidth="1"/>
  </cols>
  <sheetData>
    <row r="1" spans="1:7" ht="18.75" x14ac:dyDescent="0.3">
      <c r="A1" s="1" t="s">
        <v>0</v>
      </c>
    </row>
    <row r="3" spans="1:7" x14ac:dyDescent="0.25">
      <c r="A3" s="2" t="s">
        <v>1</v>
      </c>
      <c r="B3" s="2"/>
      <c r="C3" s="2"/>
      <c r="D3" s="2"/>
      <c r="E3" s="2"/>
      <c r="F3" s="2" t="s">
        <v>2</v>
      </c>
      <c r="G3" s="2"/>
    </row>
    <row r="4" spans="1:7" ht="30" x14ac:dyDescent="0.25">
      <c r="A4" s="3" t="s">
        <v>3</v>
      </c>
      <c r="B4" s="3" t="s">
        <v>4</v>
      </c>
      <c r="C4" s="3" t="s">
        <v>5</v>
      </c>
      <c r="D4" s="3" t="s">
        <v>4</v>
      </c>
      <c r="F4" s="4" t="s">
        <v>6</v>
      </c>
      <c r="G4" s="5">
        <v>5000000</v>
      </c>
    </row>
    <row r="5" spans="1:7" x14ac:dyDescent="0.25">
      <c r="A5" s="6" t="s">
        <v>7</v>
      </c>
      <c r="B5" s="7"/>
      <c r="C5" s="6" t="s">
        <v>8</v>
      </c>
      <c r="D5" s="7"/>
      <c r="F5" s="4" t="s">
        <v>9</v>
      </c>
      <c r="G5" s="5">
        <f>G4*40%</f>
        <v>2000000</v>
      </c>
    </row>
    <row r="6" spans="1:7" ht="30" x14ac:dyDescent="0.25">
      <c r="A6" s="8" t="s">
        <v>10</v>
      </c>
      <c r="B6" s="9">
        <v>500000</v>
      </c>
      <c r="C6" s="8" t="s">
        <v>11</v>
      </c>
      <c r="D6" s="9">
        <v>400000</v>
      </c>
      <c r="F6" s="4" t="s">
        <v>12</v>
      </c>
      <c r="G6" s="5">
        <f>G4-G5</f>
        <v>3000000</v>
      </c>
    </row>
    <row r="7" spans="1:7" ht="30" x14ac:dyDescent="0.25">
      <c r="A7" s="8" t="s">
        <v>13</v>
      </c>
      <c r="B7" s="9">
        <v>750000</v>
      </c>
      <c r="C7" s="8" t="s">
        <v>14</v>
      </c>
      <c r="D7" s="9">
        <v>100000</v>
      </c>
      <c r="F7" s="4" t="s">
        <v>15</v>
      </c>
      <c r="G7" s="5">
        <f>G4*30%</f>
        <v>1500000</v>
      </c>
    </row>
    <row r="8" spans="1:7" ht="45" x14ac:dyDescent="0.25">
      <c r="A8" s="8" t="s">
        <v>16</v>
      </c>
      <c r="B8" s="9">
        <v>250000</v>
      </c>
      <c r="C8" s="8" t="s">
        <v>17</v>
      </c>
      <c r="D8" s="9">
        <f>D6+D7</f>
        <v>500000</v>
      </c>
      <c r="F8" s="4" t="s">
        <v>18</v>
      </c>
      <c r="G8" s="5">
        <f>G6-G7</f>
        <v>1500000</v>
      </c>
    </row>
    <row r="9" spans="1:7" ht="45" x14ac:dyDescent="0.25">
      <c r="A9" s="8" t="s">
        <v>19</v>
      </c>
      <c r="B9" s="10">
        <v>1500000</v>
      </c>
      <c r="C9" s="8"/>
      <c r="D9" s="10"/>
      <c r="F9" s="4" t="s">
        <v>20</v>
      </c>
      <c r="G9" s="5">
        <v>100000</v>
      </c>
    </row>
    <row r="10" spans="1:7" ht="30" x14ac:dyDescent="0.25">
      <c r="A10" s="6" t="s">
        <v>21</v>
      </c>
      <c r="B10" s="10"/>
      <c r="C10" s="8" t="s">
        <v>22</v>
      </c>
      <c r="D10" s="10">
        <v>2000000</v>
      </c>
      <c r="F10" s="4" t="s">
        <v>23</v>
      </c>
      <c r="G10" s="5">
        <f>G8-G9</f>
        <v>1400000</v>
      </c>
    </row>
    <row r="11" spans="1:7" ht="60" x14ac:dyDescent="0.25">
      <c r="A11" s="8" t="s">
        <v>24</v>
      </c>
      <c r="B11" s="10">
        <v>3000000</v>
      </c>
      <c r="C11" s="8"/>
      <c r="D11" s="10"/>
      <c r="F11" s="4" t="s">
        <v>25</v>
      </c>
      <c r="G11" s="5">
        <f>G10*30%</f>
        <v>420000</v>
      </c>
    </row>
    <row r="12" spans="1:7" ht="60" x14ac:dyDescent="0.25">
      <c r="A12" s="8" t="s">
        <v>26</v>
      </c>
      <c r="B12" s="9">
        <v>500000</v>
      </c>
      <c r="C12" s="8" t="s">
        <v>27</v>
      </c>
      <c r="D12" s="10"/>
      <c r="F12" s="4" t="s">
        <v>28</v>
      </c>
      <c r="G12" s="5">
        <f>G10-G11</f>
        <v>980000</v>
      </c>
    </row>
    <row r="13" spans="1:7" ht="60" x14ac:dyDescent="0.25">
      <c r="A13" s="8" t="s">
        <v>29</v>
      </c>
      <c r="B13" s="10">
        <f>B11-B12</f>
        <v>2500000</v>
      </c>
      <c r="C13" s="8" t="s">
        <v>30</v>
      </c>
      <c r="D13" s="10">
        <v>1000000</v>
      </c>
      <c r="F13" s="4" t="s">
        <v>31</v>
      </c>
      <c r="G13" s="5">
        <f>G12*30%</f>
        <v>294000</v>
      </c>
    </row>
    <row r="14" spans="1:7" ht="30" x14ac:dyDescent="0.25">
      <c r="A14" s="8"/>
      <c r="B14" s="10"/>
      <c r="C14" s="8" t="s">
        <v>32</v>
      </c>
      <c r="D14" s="9">
        <v>500000</v>
      </c>
      <c r="F14" s="4" t="s">
        <v>33</v>
      </c>
      <c r="G14" s="5">
        <f>G12-G13</f>
        <v>686000</v>
      </c>
    </row>
    <row r="15" spans="1:7" ht="30" x14ac:dyDescent="0.25">
      <c r="A15" s="8"/>
      <c r="B15" s="10"/>
      <c r="C15" s="8" t="s">
        <v>34</v>
      </c>
      <c r="D15" s="10">
        <f>D13+D14</f>
        <v>1500000</v>
      </c>
    </row>
    <row r="16" spans="1:7" ht="45" x14ac:dyDescent="0.25">
      <c r="A16" s="8" t="s">
        <v>35</v>
      </c>
      <c r="B16" s="10">
        <f>B9+B13</f>
        <v>4000000</v>
      </c>
      <c r="C16" s="8" t="s">
        <v>36</v>
      </c>
      <c r="D16" s="10">
        <f>D8+D10+D15</f>
        <v>4000000</v>
      </c>
    </row>
    <row r="17" spans="1:4" x14ac:dyDescent="0.25">
      <c r="A17" s="11"/>
      <c r="B17" s="12"/>
      <c r="C17" s="11"/>
      <c r="D17" s="12"/>
    </row>
    <row r="18" spans="1:4" ht="18.75" x14ac:dyDescent="0.3">
      <c r="A18" s="1" t="s">
        <v>37</v>
      </c>
      <c r="B18" s="13"/>
      <c r="D18" s="13"/>
    </row>
    <row r="19" spans="1:4" x14ac:dyDescent="0.25">
      <c r="A19" s="2" t="s">
        <v>38</v>
      </c>
      <c r="B19" s="12"/>
      <c r="C19" s="11"/>
      <c r="D19" s="12"/>
    </row>
    <row r="20" spans="1:4" x14ac:dyDescent="0.25">
      <c r="A20" s="14" t="s">
        <v>39</v>
      </c>
      <c r="B20" s="15">
        <v>0.15</v>
      </c>
      <c r="C20" s="11"/>
      <c r="D20" s="12"/>
    </row>
    <row r="21" spans="1:4" x14ac:dyDescent="0.25">
      <c r="A21" s="14" t="s">
        <v>40</v>
      </c>
      <c r="B21" s="15">
        <v>0.12</v>
      </c>
      <c r="C21" s="11"/>
      <c r="D21" s="12"/>
    </row>
    <row r="22" spans="1:4" x14ac:dyDescent="0.25">
      <c r="A22" s="14" t="s">
        <v>41</v>
      </c>
      <c r="B22" s="15">
        <v>0.1</v>
      </c>
      <c r="C22" s="11"/>
      <c r="D22" s="12"/>
    </row>
    <row r="23" spans="1:4" x14ac:dyDescent="0.25">
      <c r="A23" s="2" t="s">
        <v>42</v>
      </c>
      <c r="B23" s="12"/>
      <c r="C23" s="11"/>
      <c r="D23" s="12"/>
    </row>
    <row r="24" spans="1:4" x14ac:dyDescent="0.25">
      <c r="A24" s="2" t="s">
        <v>43</v>
      </c>
      <c r="B24" s="12"/>
      <c r="C24" s="11"/>
      <c r="D24" s="12"/>
    </row>
    <row r="25" spans="1:4" x14ac:dyDescent="0.25">
      <c r="A25" s="2" t="s">
        <v>44</v>
      </c>
      <c r="B25" s="12"/>
      <c r="C25" s="11"/>
      <c r="D25" s="12"/>
    </row>
    <row r="26" spans="1:4" x14ac:dyDescent="0.25">
      <c r="A26" s="2" t="s">
        <v>45</v>
      </c>
      <c r="B26" s="12"/>
      <c r="C26" s="11"/>
      <c r="D26" s="12"/>
    </row>
    <row r="27" spans="1:4" x14ac:dyDescent="0.25">
      <c r="A27" s="2" t="s">
        <v>46</v>
      </c>
      <c r="B27" s="12"/>
      <c r="C27" s="11"/>
      <c r="D27" s="12"/>
    </row>
    <row r="28" spans="1:4" x14ac:dyDescent="0.25">
      <c r="A28" s="2" t="s">
        <v>47</v>
      </c>
      <c r="B28" s="12"/>
      <c r="C28" s="11"/>
      <c r="D28" s="12"/>
    </row>
    <row r="29" spans="1:4" x14ac:dyDescent="0.25">
      <c r="A29" s="14" t="s">
        <v>48</v>
      </c>
      <c r="B29" s="12"/>
      <c r="C29" s="11"/>
      <c r="D29" s="12"/>
    </row>
    <row r="30" spans="1:4" x14ac:dyDescent="0.25">
      <c r="A30" s="14" t="s">
        <v>49</v>
      </c>
      <c r="B30" s="12"/>
      <c r="C30" s="11"/>
      <c r="D30" s="12"/>
    </row>
    <row r="31" spans="1:4" x14ac:dyDescent="0.25">
      <c r="A31" s="14" t="s">
        <v>50</v>
      </c>
      <c r="B31" s="12"/>
      <c r="C31" s="11"/>
      <c r="D31" s="12"/>
    </row>
    <row r="32" spans="1:4" x14ac:dyDescent="0.25">
      <c r="A32" s="2" t="s">
        <v>51</v>
      </c>
      <c r="B32" s="12"/>
      <c r="C32" s="11"/>
      <c r="D32" s="12"/>
    </row>
    <row r="33" spans="1:5" x14ac:dyDescent="0.25">
      <c r="A33" s="14" t="s">
        <v>52</v>
      </c>
      <c r="B33" s="12"/>
      <c r="C33" s="11"/>
      <c r="D33" s="12"/>
    </row>
    <row r="34" spans="1:5" x14ac:dyDescent="0.25">
      <c r="A34" s="14" t="s">
        <v>53</v>
      </c>
      <c r="B34" s="12"/>
      <c r="C34" s="11"/>
      <c r="D34" s="12"/>
    </row>
    <row r="35" spans="1:5" x14ac:dyDescent="0.25">
      <c r="A35" s="2" t="s">
        <v>54</v>
      </c>
      <c r="B35" s="12"/>
      <c r="C35" s="11"/>
      <c r="D35" s="12"/>
    </row>
    <row r="36" spans="1:5" x14ac:dyDescent="0.25">
      <c r="A36" s="14" t="s">
        <v>55</v>
      </c>
      <c r="B36" s="12"/>
      <c r="C36" s="11"/>
      <c r="D36" s="12"/>
    </row>
    <row r="37" spans="1:5" x14ac:dyDescent="0.25">
      <c r="A37" s="14" t="s">
        <v>56</v>
      </c>
      <c r="B37" s="12"/>
      <c r="C37" s="11"/>
      <c r="D37" s="12"/>
    </row>
    <row r="38" spans="1:5" x14ac:dyDescent="0.25">
      <c r="A38" s="16">
        <v>2026</v>
      </c>
      <c r="B38" s="12">
        <v>300000</v>
      </c>
      <c r="C38" s="11"/>
      <c r="D38" s="12"/>
    </row>
    <row r="39" spans="1:5" x14ac:dyDescent="0.25">
      <c r="A39" s="16">
        <v>2027</v>
      </c>
      <c r="B39" s="12">
        <v>400000</v>
      </c>
      <c r="C39" s="11"/>
      <c r="D39" s="12"/>
    </row>
    <row r="40" spans="1:5" x14ac:dyDescent="0.25">
      <c r="A40" s="16">
        <v>2028</v>
      </c>
      <c r="B40" s="17">
        <v>200000</v>
      </c>
    </row>
    <row r="41" spans="1:5" x14ac:dyDescent="0.25">
      <c r="A41" s="2" t="s">
        <v>57</v>
      </c>
    </row>
    <row r="42" spans="1:5" ht="18.75" x14ac:dyDescent="0.25">
      <c r="A42" s="18" t="s">
        <v>58</v>
      </c>
    </row>
    <row r="43" spans="1:5" x14ac:dyDescent="0.25">
      <c r="A43" s="19" t="s">
        <v>59</v>
      </c>
    </row>
    <row r="44" spans="1:5" x14ac:dyDescent="0.25">
      <c r="A44" s="20" t="s">
        <v>60</v>
      </c>
      <c r="B44" s="21"/>
      <c r="C44" s="21"/>
    </row>
    <row r="45" spans="1:5" x14ac:dyDescent="0.25">
      <c r="A45" s="22" t="s">
        <v>61</v>
      </c>
      <c r="B45" s="23">
        <v>2025</v>
      </c>
      <c r="C45" s="23">
        <v>2026</v>
      </c>
      <c r="D45" s="23">
        <v>2027</v>
      </c>
      <c r="E45" s="23">
        <v>2028</v>
      </c>
    </row>
    <row r="46" spans="1:5" x14ac:dyDescent="0.25">
      <c r="A46" t="s">
        <v>6</v>
      </c>
      <c r="B46" s="17">
        <f>G4</f>
        <v>5000000</v>
      </c>
      <c r="C46" s="17">
        <f>B46*1.15</f>
        <v>5750000</v>
      </c>
      <c r="D46" s="17">
        <f>C46*1.12</f>
        <v>6440000.0000000009</v>
      </c>
      <c r="E46" s="17">
        <f>D46*1.1</f>
        <v>7084000.0000000019</v>
      </c>
    </row>
    <row r="47" spans="1:5" x14ac:dyDescent="0.25">
      <c r="A47" t="s">
        <v>62</v>
      </c>
      <c r="C47" s="24">
        <f>B20</f>
        <v>0.15</v>
      </c>
      <c r="D47" s="24">
        <f>B21</f>
        <v>0.12</v>
      </c>
      <c r="E47" s="24">
        <f>B22</f>
        <v>0.1</v>
      </c>
    </row>
    <row r="48" spans="1:5" x14ac:dyDescent="0.25">
      <c r="A48" t="s">
        <v>9</v>
      </c>
      <c r="B48" s="17">
        <f>B46*40%</f>
        <v>2000000</v>
      </c>
      <c r="C48" s="17">
        <f>C46*40%</f>
        <v>2300000</v>
      </c>
      <c r="D48" s="17">
        <f>D46*40%</f>
        <v>2576000.0000000005</v>
      </c>
      <c r="E48" s="17">
        <f>E46*40%</f>
        <v>2833600.0000000009</v>
      </c>
    </row>
    <row r="49" spans="1:5" x14ac:dyDescent="0.25">
      <c r="A49" t="s">
        <v>12</v>
      </c>
      <c r="B49" s="17">
        <f>B46-B48</f>
        <v>3000000</v>
      </c>
      <c r="C49" s="17">
        <f>C46-C48</f>
        <v>3450000</v>
      </c>
      <c r="D49" s="17">
        <f>D46-D48</f>
        <v>3864000.0000000005</v>
      </c>
      <c r="E49" s="17">
        <f>E46-E48</f>
        <v>4250400.0000000009</v>
      </c>
    </row>
    <row r="50" spans="1:5" x14ac:dyDescent="0.25">
      <c r="A50" t="s">
        <v>15</v>
      </c>
      <c r="B50" s="17">
        <f>B46*30%</f>
        <v>1500000</v>
      </c>
      <c r="C50" s="17">
        <f t="shared" ref="C50:E50" si="0">C46*30%</f>
        <v>1725000</v>
      </c>
      <c r="D50" s="17">
        <f t="shared" si="0"/>
        <v>1932000.0000000002</v>
      </c>
      <c r="E50" s="17">
        <f t="shared" si="0"/>
        <v>2125200.0000000005</v>
      </c>
    </row>
    <row r="51" spans="1:5" x14ac:dyDescent="0.25">
      <c r="A51" t="s">
        <v>18</v>
      </c>
      <c r="B51" s="17">
        <f>B49-B50</f>
        <v>1500000</v>
      </c>
      <c r="C51" s="17">
        <f t="shared" ref="C51:E51" si="1">C49-C50</f>
        <v>1725000</v>
      </c>
      <c r="D51" s="17">
        <f t="shared" si="1"/>
        <v>1932000.0000000002</v>
      </c>
      <c r="E51" s="17">
        <f t="shared" si="1"/>
        <v>2125200.0000000005</v>
      </c>
    </row>
    <row r="52" spans="1:5" x14ac:dyDescent="0.25">
      <c r="A52" t="s">
        <v>20</v>
      </c>
      <c r="B52" s="17">
        <f>G9</f>
        <v>100000</v>
      </c>
      <c r="C52" s="17">
        <f>B52</f>
        <v>100000</v>
      </c>
      <c r="D52" s="17">
        <f>B52</f>
        <v>100000</v>
      </c>
      <c r="E52" s="17">
        <f>B52</f>
        <v>100000</v>
      </c>
    </row>
    <row r="53" spans="1:5" x14ac:dyDescent="0.25">
      <c r="A53" t="s">
        <v>23</v>
      </c>
      <c r="B53" s="17">
        <f>B51-B52</f>
        <v>1400000</v>
      </c>
      <c r="C53" s="17">
        <f t="shared" ref="C53:E53" si="2">C51-C52</f>
        <v>1625000</v>
      </c>
      <c r="D53" s="17">
        <f t="shared" si="2"/>
        <v>1832000.0000000002</v>
      </c>
      <c r="E53" s="17">
        <f t="shared" si="2"/>
        <v>2025200.0000000005</v>
      </c>
    </row>
    <row r="54" spans="1:5" x14ac:dyDescent="0.25">
      <c r="A54" t="s">
        <v>25</v>
      </c>
      <c r="B54" s="17">
        <f>B53*30%</f>
        <v>420000</v>
      </c>
      <c r="C54" s="17">
        <f t="shared" ref="C54:E54" si="3">C53*30%</f>
        <v>487500</v>
      </c>
      <c r="D54" s="17">
        <f t="shared" si="3"/>
        <v>549600</v>
      </c>
      <c r="E54" s="17">
        <f t="shared" si="3"/>
        <v>607560.00000000012</v>
      </c>
    </row>
    <row r="55" spans="1:5" x14ac:dyDescent="0.25">
      <c r="A55" s="2" t="s">
        <v>28</v>
      </c>
      <c r="B55" s="25">
        <f>B53-B54</f>
        <v>980000</v>
      </c>
      <c r="C55" s="25">
        <f t="shared" ref="C55:E55" si="4">C53-C54</f>
        <v>1137500</v>
      </c>
      <c r="D55" s="25">
        <f t="shared" si="4"/>
        <v>1282400.0000000002</v>
      </c>
      <c r="E55" s="25">
        <f t="shared" si="4"/>
        <v>1417640.0000000005</v>
      </c>
    </row>
    <row r="56" spans="1:5" x14ac:dyDescent="0.25">
      <c r="A56" t="s">
        <v>31</v>
      </c>
      <c r="B56" s="17">
        <f>B55*30%</f>
        <v>294000</v>
      </c>
      <c r="C56" s="17">
        <f t="shared" ref="C56:E56" si="5">C55*30%</f>
        <v>341250</v>
      </c>
      <c r="D56" s="17">
        <f t="shared" si="5"/>
        <v>384720.00000000006</v>
      </c>
      <c r="E56" s="17">
        <f t="shared" si="5"/>
        <v>425292.00000000012</v>
      </c>
    </row>
    <row r="57" spans="1:5" x14ac:dyDescent="0.25">
      <c r="A57" s="2" t="s">
        <v>33</v>
      </c>
      <c r="B57" s="25">
        <f>B55-B56</f>
        <v>686000</v>
      </c>
      <c r="C57" s="25">
        <f t="shared" ref="C57:E57" si="6">C55-C56</f>
        <v>796250</v>
      </c>
      <c r="D57" s="25">
        <f t="shared" si="6"/>
        <v>897680.00000000023</v>
      </c>
      <c r="E57" s="25">
        <f t="shared" si="6"/>
        <v>992348.00000000035</v>
      </c>
    </row>
    <row r="58" spans="1:5" x14ac:dyDescent="0.25">
      <c r="B58" s="17"/>
      <c r="C58" s="17"/>
      <c r="D58" s="17"/>
      <c r="E58" s="17"/>
    </row>
    <row r="59" spans="1:5" x14ac:dyDescent="0.25">
      <c r="A59" s="20" t="s">
        <v>63</v>
      </c>
      <c r="B59" s="17"/>
      <c r="C59" s="17"/>
      <c r="D59" s="17"/>
      <c r="E59" s="17"/>
    </row>
    <row r="60" spans="1:5" x14ac:dyDescent="0.25">
      <c r="A60" t="s">
        <v>64</v>
      </c>
      <c r="B60" s="17"/>
      <c r="C60" s="17"/>
      <c r="D60" s="17"/>
      <c r="E60" s="17"/>
    </row>
    <row r="61" spans="1:5" x14ac:dyDescent="0.25">
      <c r="A61" s="2" t="s">
        <v>65</v>
      </c>
    </row>
    <row r="62" spans="1:5" x14ac:dyDescent="0.25">
      <c r="A62" s="2" t="s">
        <v>66</v>
      </c>
    </row>
    <row r="63" spans="1:5" x14ac:dyDescent="0.25">
      <c r="A63">
        <v>2026</v>
      </c>
      <c r="B63" s="24">
        <v>0.15</v>
      </c>
      <c r="C63" s="17">
        <f>B46*1.15</f>
        <v>5750000</v>
      </c>
    </row>
    <row r="64" spans="1:5" x14ac:dyDescent="0.25">
      <c r="A64">
        <v>2027</v>
      </c>
      <c r="B64" s="24">
        <v>0.12</v>
      </c>
      <c r="C64" s="17">
        <f>C63*1.12</f>
        <v>6440000.0000000009</v>
      </c>
    </row>
    <row r="65" spans="1:7" x14ac:dyDescent="0.25">
      <c r="A65">
        <v>2028</v>
      </c>
      <c r="B65" s="24">
        <v>0.1</v>
      </c>
      <c r="C65" s="17">
        <f>C64*1.1</f>
        <v>7084000.0000000019</v>
      </c>
    </row>
    <row r="66" spans="1:7" x14ac:dyDescent="0.25">
      <c r="A66" s="2" t="s">
        <v>67</v>
      </c>
    </row>
    <row r="67" spans="1:7" x14ac:dyDescent="0.25">
      <c r="A67" s="26" t="s">
        <v>10</v>
      </c>
      <c r="B67" t="s">
        <v>68</v>
      </c>
      <c r="D67" s="24">
        <v>0.1</v>
      </c>
    </row>
    <row r="68" spans="1:7" x14ac:dyDescent="0.25">
      <c r="A68" s="26" t="s">
        <v>69</v>
      </c>
      <c r="B68" t="s">
        <v>70</v>
      </c>
      <c r="D68" s="24">
        <v>0.15</v>
      </c>
    </row>
    <row r="69" spans="1:7" x14ac:dyDescent="0.25">
      <c r="A69" s="26" t="s">
        <v>16</v>
      </c>
      <c r="B69" t="s">
        <v>71</v>
      </c>
      <c r="D69" s="24">
        <v>0.05</v>
      </c>
    </row>
    <row r="70" spans="1:7" x14ac:dyDescent="0.25">
      <c r="D70" s="2" t="s">
        <v>72</v>
      </c>
      <c r="E70" s="2"/>
      <c r="F70" s="2"/>
    </row>
    <row r="71" spans="1:7" x14ac:dyDescent="0.25">
      <c r="A71" s="27" t="s">
        <v>73</v>
      </c>
      <c r="B71" s="28"/>
      <c r="C71" s="28"/>
      <c r="D71" s="29">
        <v>2026</v>
      </c>
      <c r="E71" s="29">
        <v>2027</v>
      </c>
      <c r="F71" s="29">
        <v>2028</v>
      </c>
      <c r="G71" s="22"/>
    </row>
    <row r="72" spans="1:7" x14ac:dyDescent="0.25">
      <c r="A72" s="30" t="s">
        <v>74</v>
      </c>
      <c r="B72" s="28"/>
      <c r="C72" s="28"/>
      <c r="D72" s="31">
        <f>B13</f>
        <v>2500000</v>
      </c>
      <c r="E72" s="32">
        <f>D76</f>
        <v>2550000</v>
      </c>
      <c r="F72" s="33">
        <f>E76</f>
        <v>2695000</v>
      </c>
      <c r="G72" s="34"/>
    </row>
    <row r="73" spans="1:7" x14ac:dyDescent="0.25">
      <c r="A73" s="30" t="s">
        <v>75</v>
      </c>
      <c r="B73" s="28"/>
      <c r="C73" s="28"/>
      <c r="D73" s="32">
        <f>D72*10%</f>
        <v>250000</v>
      </c>
      <c r="E73" s="32">
        <f>E72*10%</f>
        <v>255000</v>
      </c>
      <c r="F73" s="32">
        <f>F72*10%</f>
        <v>269500</v>
      </c>
    </row>
    <row r="74" spans="1:7" x14ac:dyDescent="0.25">
      <c r="A74" s="28" t="s">
        <v>76</v>
      </c>
      <c r="B74" s="28"/>
      <c r="C74" s="28"/>
      <c r="D74" s="32">
        <f>D72-D73</f>
        <v>2250000</v>
      </c>
      <c r="E74" s="32">
        <f>E72-E73</f>
        <v>2295000</v>
      </c>
      <c r="F74" s="32">
        <f>F72-F73</f>
        <v>2425500</v>
      </c>
    </row>
    <row r="75" spans="1:7" x14ac:dyDescent="0.25">
      <c r="A75" s="30" t="s">
        <v>77</v>
      </c>
      <c r="B75" s="28"/>
      <c r="C75" s="28"/>
      <c r="D75" s="31">
        <f>B38</f>
        <v>300000</v>
      </c>
      <c r="E75" s="31">
        <f>B39</f>
        <v>400000</v>
      </c>
      <c r="F75" s="31">
        <f>B40</f>
        <v>200000</v>
      </c>
    </row>
    <row r="76" spans="1:7" x14ac:dyDescent="0.25">
      <c r="A76" s="35" t="s">
        <v>78</v>
      </c>
      <c r="B76" s="27"/>
      <c r="C76" s="27"/>
      <c r="D76" s="36">
        <f>D74+D75</f>
        <v>2550000</v>
      </c>
      <c r="E76" s="36">
        <f t="shared" ref="E76:F76" si="7">E74+E75</f>
        <v>2695000</v>
      </c>
      <c r="F76" s="36">
        <f t="shared" si="7"/>
        <v>2625500</v>
      </c>
    </row>
    <row r="78" spans="1:7" x14ac:dyDescent="0.25">
      <c r="A78" s="37" t="s">
        <v>79</v>
      </c>
      <c r="B78" s="2"/>
      <c r="C78" s="22" t="s">
        <v>80</v>
      </c>
      <c r="D78" s="22" t="s">
        <v>81</v>
      </c>
    </row>
    <row r="79" spans="1:7" x14ac:dyDescent="0.25">
      <c r="A79">
        <v>2026</v>
      </c>
      <c r="B79" s="24">
        <v>0.1</v>
      </c>
      <c r="C79" s="38">
        <f>B13</f>
        <v>2500000</v>
      </c>
      <c r="D79" s="32">
        <f>C79*B79</f>
        <v>250000</v>
      </c>
    </row>
    <row r="80" spans="1:7" x14ac:dyDescent="0.25">
      <c r="A80">
        <v>2027</v>
      </c>
      <c r="B80" s="24">
        <v>0.1</v>
      </c>
      <c r="C80" s="34">
        <f>D76</f>
        <v>2550000</v>
      </c>
      <c r="D80" s="32">
        <f t="shared" ref="D80:D82" si="8">C80*B80</f>
        <v>255000</v>
      </c>
    </row>
    <row r="81" spans="1:5" x14ac:dyDescent="0.25">
      <c r="A81">
        <v>2028</v>
      </c>
      <c r="B81" s="24">
        <v>0.1</v>
      </c>
      <c r="C81" s="34">
        <f>E76</f>
        <v>2695000</v>
      </c>
      <c r="D81" s="32">
        <f t="shared" si="8"/>
        <v>269500</v>
      </c>
    </row>
    <row r="82" spans="1:5" x14ac:dyDescent="0.25">
      <c r="A82">
        <v>2029</v>
      </c>
      <c r="B82" s="24">
        <v>0.1</v>
      </c>
      <c r="C82" s="34">
        <f>F76</f>
        <v>2625500</v>
      </c>
      <c r="D82" s="32">
        <f t="shared" si="8"/>
        <v>262550</v>
      </c>
    </row>
    <row r="83" spans="1:5" x14ac:dyDescent="0.25">
      <c r="A83" s="2" t="s">
        <v>82</v>
      </c>
    </row>
    <row r="84" spans="1:5" x14ac:dyDescent="0.25">
      <c r="A84" s="26" t="s">
        <v>83</v>
      </c>
      <c r="B84" s="24">
        <v>0.08</v>
      </c>
      <c r="C84" t="s">
        <v>84</v>
      </c>
      <c r="D84" s="24">
        <v>0.08</v>
      </c>
    </row>
    <row r="85" spans="1:5" x14ac:dyDescent="0.25">
      <c r="A85" s="26" t="s">
        <v>14</v>
      </c>
      <c r="B85" s="39">
        <v>2.5000000000000001E-2</v>
      </c>
      <c r="C85" t="s">
        <v>84</v>
      </c>
      <c r="D85" s="39">
        <v>2.5000000000000001E-2</v>
      </c>
    </row>
    <row r="87" spans="1:5" x14ac:dyDescent="0.25">
      <c r="A87" s="27" t="s">
        <v>85</v>
      </c>
      <c r="B87" s="28"/>
      <c r="C87" s="28"/>
      <c r="D87" s="28"/>
      <c r="E87" s="28"/>
    </row>
    <row r="88" spans="1:5" x14ac:dyDescent="0.25">
      <c r="A88" s="28" t="s">
        <v>86</v>
      </c>
      <c r="B88" s="28"/>
      <c r="C88" s="28"/>
      <c r="D88" s="28"/>
      <c r="E88" s="28"/>
    </row>
    <row r="89" spans="1:5" x14ac:dyDescent="0.25">
      <c r="A89" s="28" t="s">
        <v>87</v>
      </c>
      <c r="B89" s="28" t="s">
        <v>88</v>
      </c>
      <c r="C89" s="28"/>
      <c r="D89" s="36">
        <f>D14+C57</f>
        <v>1296250</v>
      </c>
      <c r="E89" s="28" t="s">
        <v>89</v>
      </c>
    </row>
    <row r="90" spans="1:5" x14ac:dyDescent="0.25">
      <c r="A90" s="28" t="s">
        <v>90</v>
      </c>
      <c r="B90" s="32">
        <f>D89</f>
        <v>1296250</v>
      </c>
      <c r="C90" s="31">
        <f>D57</f>
        <v>897680.00000000023</v>
      </c>
      <c r="D90" s="36">
        <f>B90+C90</f>
        <v>2193930</v>
      </c>
      <c r="E90" s="28" t="s">
        <v>91</v>
      </c>
    </row>
    <row r="91" spans="1:5" x14ac:dyDescent="0.25">
      <c r="A91" s="28" t="s">
        <v>92</v>
      </c>
      <c r="B91" s="32">
        <f>D90</f>
        <v>2193930</v>
      </c>
      <c r="C91" s="31">
        <f>E57</f>
        <v>992348.00000000035</v>
      </c>
      <c r="D91" s="36">
        <f>B91+C91</f>
        <v>3186278.0000000005</v>
      </c>
      <c r="E91" s="28" t="s">
        <v>93</v>
      </c>
    </row>
    <row r="93" spans="1:5" x14ac:dyDescent="0.25">
      <c r="A93" s="2" t="s">
        <v>94</v>
      </c>
    </row>
    <row r="95" spans="1:5" x14ac:dyDescent="0.25">
      <c r="A95" s="22" t="s">
        <v>95</v>
      </c>
      <c r="B95" s="22">
        <v>2025</v>
      </c>
      <c r="C95" s="22">
        <v>2026</v>
      </c>
      <c r="D95" s="22">
        <v>2027</v>
      </c>
      <c r="E95" s="22">
        <v>2028</v>
      </c>
    </row>
    <row r="96" spans="1:5" x14ac:dyDescent="0.25">
      <c r="A96" s="22"/>
      <c r="B96" s="22" t="s">
        <v>96</v>
      </c>
      <c r="C96" s="22" t="s">
        <v>97</v>
      </c>
      <c r="D96" s="22" t="s">
        <v>97</v>
      </c>
      <c r="E96" s="22" t="s">
        <v>97</v>
      </c>
    </row>
    <row r="97" spans="1:8" x14ac:dyDescent="0.25">
      <c r="A97" s="2" t="s">
        <v>7</v>
      </c>
    </row>
    <row r="98" spans="1:8" x14ac:dyDescent="0.25">
      <c r="A98" t="s">
        <v>10</v>
      </c>
      <c r="B98" s="38">
        <f>B6</f>
        <v>500000</v>
      </c>
      <c r="C98" s="17">
        <f>C63*D67</f>
        <v>575000</v>
      </c>
      <c r="D98" s="38">
        <f>C64*D67</f>
        <v>644000.00000000012</v>
      </c>
      <c r="E98" s="38">
        <f>C65*D67</f>
        <v>708400.00000000023</v>
      </c>
      <c r="F98" s="34">
        <v>625000</v>
      </c>
      <c r="G98">
        <v>1243130</v>
      </c>
      <c r="H98">
        <v>2179398</v>
      </c>
    </row>
    <row r="99" spans="1:8" x14ac:dyDescent="0.25">
      <c r="A99" t="s">
        <v>13</v>
      </c>
      <c r="B99" s="38">
        <f>B7</f>
        <v>750000</v>
      </c>
      <c r="C99" s="34">
        <f>C63*D68</f>
        <v>862500</v>
      </c>
      <c r="D99" s="34">
        <f>C64*D68</f>
        <v>966000.00000000012</v>
      </c>
      <c r="E99" s="34">
        <f>C65*D68</f>
        <v>1062600.0000000002</v>
      </c>
    </row>
    <row r="100" spans="1:8" x14ac:dyDescent="0.25">
      <c r="A100" t="s">
        <v>16</v>
      </c>
      <c r="B100" s="38">
        <f>B8</f>
        <v>250000</v>
      </c>
      <c r="C100" s="34">
        <f>C63*D69</f>
        <v>287500</v>
      </c>
      <c r="D100" s="34">
        <f>C64*D69</f>
        <v>322000.00000000006</v>
      </c>
      <c r="E100" s="34">
        <f>C65*D69</f>
        <v>354200.00000000012</v>
      </c>
    </row>
    <row r="101" spans="1:8" x14ac:dyDescent="0.25">
      <c r="A101" s="2" t="s">
        <v>98</v>
      </c>
      <c r="B101" s="40">
        <f>B98+B99+B100</f>
        <v>1500000</v>
      </c>
      <c r="C101" s="40">
        <f t="shared" ref="C101:E101" si="9">C98+C99+C100</f>
        <v>1725000</v>
      </c>
      <c r="D101" s="40">
        <f t="shared" si="9"/>
        <v>1932000.0000000002</v>
      </c>
      <c r="E101" s="40">
        <f t="shared" si="9"/>
        <v>2125200.0000000005</v>
      </c>
    </row>
    <row r="102" spans="1:8" x14ac:dyDescent="0.25">
      <c r="A102" s="2" t="s">
        <v>21</v>
      </c>
    </row>
    <row r="103" spans="1:8" x14ac:dyDescent="0.25">
      <c r="A103" t="s">
        <v>99</v>
      </c>
      <c r="B103" s="38">
        <f>B13</f>
        <v>2500000</v>
      </c>
      <c r="C103" s="34">
        <f>D76</f>
        <v>2550000</v>
      </c>
      <c r="D103" s="34">
        <f>E76</f>
        <v>2695000</v>
      </c>
      <c r="E103" s="34">
        <f>F76</f>
        <v>2625500</v>
      </c>
    </row>
    <row r="104" spans="1:8" x14ac:dyDescent="0.25">
      <c r="A104" s="2" t="s">
        <v>35</v>
      </c>
      <c r="B104" s="40">
        <f>B101+B103</f>
        <v>4000000</v>
      </c>
      <c r="C104" s="40">
        <f t="shared" ref="C104:E104" si="10">C101+C103</f>
        <v>4275000</v>
      </c>
      <c r="D104" s="40">
        <f t="shared" si="10"/>
        <v>4627000</v>
      </c>
      <c r="E104" s="40">
        <f t="shared" si="10"/>
        <v>4750700</v>
      </c>
    </row>
    <row r="105" spans="1:8" x14ac:dyDescent="0.25">
      <c r="C105" s="34"/>
      <c r="D105" s="34"/>
      <c r="E105" s="34"/>
    </row>
    <row r="106" spans="1:8" x14ac:dyDescent="0.25">
      <c r="A106" s="2" t="s">
        <v>8</v>
      </c>
    </row>
    <row r="107" spans="1:8" x14ac:dyDescent="0.25">
      <c r="A107" t="s">
        <v>11</v>
      </c>
      <c r="B107" s="38">
        <f>D6</f>
        <v>400000</v>
      </c>
      <c r="C107" s="34">
        <f>C63*D84</f>
        <v>460000</v>
      </c>
      <c r="D107" s="34">
        <f>C64*D84</f>
        <v>515200.00000000006</v>
      </c>
      <c r="E107" s="34">
        <f>C65*D84</f>
        <v>566720.00000000012</v>
      </c>
    </row>
    <row r="108" spans="1:8" x14ac:dyDescent="0.25">
      <c r="A108" t="s">
        <v>14</v>
      </c>
      <c r="B108" s="38">
        <f>D7</f>
        <v>100000</v>
      </c>
      <c r="C108" s="38">
        <f>C63*D85</f>
        <v>143750</v>
      </c>
      <c r="D108" s="38">
        <f>C64*D85</f>
        <v>161000.00000000003</v>
      </c>
      <c r="E108" s="38">
        <f>C65*D85</f>
        <v>177100.00000000006</v>
      </c>
    </row>
    <row r="109" spans="1:8" x14ac:dyDescent="0.25">
      <c r="A109" t="s">
        <v>100</v>
      </c>
      <c r="B109">
        <v>0</v>
      </c>
      <c r="C109" s="23">
        <v>0</v>
      </c>
      <c r="D109" s="23">
        <v>0</v>
      </c>
      <c r="E109" s="23">
        <v>0</v>
      </c>
      <c r="F109" t="s">
        <v>101</v>
      </c>
    </row>
    <row r="110" spans="1:8" x14ac:dyDescent="0.25">
      <c r="A110" s="2" t="s">
        <v>102</v>
      </c>
      <c r="B110" s="40">
        <f>B107+B108+B109</f>
        <v>500000</v>
      </c>
      <c r="C110" s="40">
        <f t="shared" ref="C110:E110" si="11">C107+C108+C109</f>
        <v>603750</v>
      </c>
      <c r="D110" s="40">
        <f t="shared" si="11"/>
        <v>676200.00000000012</v>
      </c>
      <c r="E110" s="40">
        <f t="shared" si="11"/>
        <v>743820.00000000023</v>
      </c>
      <c r="F110" t="s">
        <v>103</v>
      </c>
    </row>
    <row r="111" spans="1:8" x14ac:dyDescent="0.25">
      <c r="A111" s="2" t="s">
        <v>22</v>
      </c>
      <c r="B111" s="38">
        <f>D10</f>
        <v>2000000</v>
      </c>
      <c r="C111" s="38">
        <f>B111</f>
        <v>2000000</v>
      </c>
      <c r="D111" s="38">
        <f>C111</f>
        <v>2000000</v>
      </c>
      <c r="E111" s="38">
        <f>D111</f>
        <v>2000000</v>
      </c>
    </row>
    <row r="112" spans="1:8" x14ac:dyDescent="0.25">
      <c r="A112" s="2" t="s">
        <v>27</v>
      </c>
    </row>
    <row r="113" spans="1:5" x14ac:dyDescent="0.25">
      <c r="A113" t="s">
        <v>30</v>
      </c>
      <c r="B113" s="38">
        <f>D13</f>
        <v>1000000</v>
      </c>
      <c r="C113" s="38">
        <f>B113</f>
        <v>1000000</v>
      </c>
      <c r="D113" s="38">
        <f>C113</f>
        <v>1000000</v>
      </c>
      <c r="E113" s="38">
        <f>D113</f>
        <v>1000000</v>
      </c>
    </row>
    <row r="114" spans="1:5" x14ac:dyDescent="0.25">
      <c r="A114" t="s">
        <v>32</v>
      </c>
      <c r="B114" s="38">
        <f>D14</f>
        <v>500000</v>
      </c>
      <c r="C114" s="34">
        <f>D89</f>
        <v>1296250</v>
      </c>
      <c r="D114" s="34">
        <f>D90</f>
        <v>2193930</v>
      </c>
      <c r="E114" s="34">
        <f>D91</f>
        <v>3186278.0000000005</v>
      </c>
    </row>
    <row r="115" spans="1:5" x14ac:dyDescent="0.25">
      <c r="A115" s="2" t="s">
        <v>34</v>
      </c>
      <c r="B115" s="40">
        <f>B113+B114</f>
        <v>1500000</v>
      </c>
      <c r="C115" s="40">
        <f t="shared" ref="C115:E115" si="12">C113+C114</f>
        <v>2296250</v>
      </c>
      <c r="D115" s="40">
        <f t="shared" si="12"/>
        <v>3193930</v>
      </c>
      <c r="E115" s="40">
        <f t="shared" si="12"/>
        <v>4186278.0000000005</v>
      </c>
    </row>
    <row r="116" spans="1:5" x14ac:dyDescent="0.25">
      <c r="A116" s="2" t="s">
        <v>104</v>
      </c>
      <c r="B116" s="40">
        <f>B110+B111+B115</f>
        <v>4000000</v>
      </c>
      <c r="C116" s="40">
        <f t="shared" ref="C116:E116" si="13">C110+C111+C115</f>
        <v>4900000</v>
      </c>
      <c r="D116" s="40">
        <f t="shared" si="13"/>
        <v>5870130</v>
      </c>
      <c r="E116" s="40">
        <f t="shared" si="13"/>
        <v>6930098</v>
      </c>
    </row>
    <row r="118" spans="1:5" x14ac:dyDescent="0.25">
      <c r="A118" s="20" t="s">
        <v>105</v>
      </c>
    </row>
    <row r="119" spans="1:5" x14ac:dyDescent="0.25">
      <c r="A119" t="s">
        <v>106</v>
      </c>
    </row>
    <row r="120" spans="1:5" x14ac:dyDescent="0.25">
      <c r="A120" t="s">
        <v>107</v>
      </c>
    </row>
    <row r="121" spans="1:5" x14ac:dyDescent="0.25">
      <c r="A121" s="2" t="s">
        <v>108</v>
      </c>
    </row>
    <row r="122" spans="1:5" x14ac:dyDescent="0.25">
      <c r="A122" s="2" t="s">
        <v>109</v>
      </c>
    </row>
    <row r="123" spans="1:5" x14ac:dyDescent="0.25">
      <c r="A123" t="s">
        <v>110</v>
      </c>
      <c r="E123" s="34">
        <f>C104</f>
        <v>4275000</v>
      </c>
    </row>
    <row r="124" spans="1:5" x14ac:dyDescent="0.25">
      <c r="A124" t="s">
        <v>111</v>
      </c>
      <c r="C124" s="34">
        <f>C107</f>
        <v>460000</v>
      </c>
      <c r="D124" s="38">
        <f>C108</f>
        <v>143750</v>
      </c>
      <c r="E124" s="34">
        <f>C124+D124</f>
        <v>603750</v>
      </c>
    </row>
    <row r="125" spans="1:5" x14ac:dyDescent="0.25">
      <c r="A125" t="s">
        <v>112</v>
      </c>
      <c r="C125" s="38"/>
      <c r="E125" s="38">
        <f>B111</f>
        <v>2000000</v>
      </c>
    </row>
    <row r="126" spans="1:5" x14ac:dyDescent="0.25">
      <c r="A126" t="s">
        <v>30</v>
      </c>
      <c r="E126" s="38">
        <f>C113</f>
        <v>1000000</v>
      </c>
    </row>
    <row r="127" spans="1:5" x14ac:dyDescent="0.25">
      <c r="A127" t="s">
        <v>32</v>
      </c>
      <c r="E127" s="34">
        <f>C114</f>
        <v>1296250</v>
      </c>
    </row>
    <row r="128" spans="1:5" x14ac:dyDescent="0.25">
      <c r="A128" t="s">
        <v>36</v>
      </c>
      <c r="E128" s="34">
        <f>C116</f>
        <v>4900000</v>
      </c>
    </row>
    <row r="129" spans="1:6" x14ac:dyDescent="0.25">
      <c r="A129" s="27" t="s">
        <v>113</v>
      </c>
      <c r="B129" s="36">
        <f>E123</f>
        <v>4275000</v>
      </c>
      <c r="C129" s="36">
        <f>-E128</f>
        <v>-4900000</v>
      </c>
      <c r="D129" s="27"/>
      <c r="E129" s="36">
        <f>B129+C129</f>
        <v>-625000</v>
      </c>
      <c r="F129" t="s">
        <v>114</v>
      </c>
    </row>
    <row r="130" spans="1:6" x14ac:dyDescent="0.25">
      <c r="D130" s="34"/>
      <c r="F130" t="s">
        <v>115</v>
      </c>
    </row>
    <row r="131" spans="1:6" x14ac:dyDescent="0.25">
      <c r="A131" s="2" t="s">
        <v>116</v>
      </c>
    </row>
    <row r="132" spans="1:6" x14ac:dyDescent="0.25">
      <c r="A132" t="s">
        <v>110</v>
      </c>
      <c r="E132" s="34">
        <f>D104</f>
        <v>4627000</v>
      </c>
    </row>
    <row r="133" spans="1:6" x14ac:dyDescent="0.25">
      <c r="A133" t="s">
        <v>111</v>
      </c>
      <c r="C133" s="34">
        <f>D107</f>
        <v>515200.00000000006</v>
      </c>
      <c r="D133" s="38">
        <f>D108</f>
        <v>161000.00000000003</v>
      </c>
      <c r="E133" s="34">
        <f>C133+D133</f>
        <v>676200.00000000012</v>
      </c>
    </row>
    <row r="134" spans="1:6" x14ac:dyDescent="0.25">
      <c r="A134" t="s">
        <v>112</v>
      </c>
      <c r="C134" s="38"/>
      <c r="E134" s="38">
        <f>D10</f>
        <v>2000000</v>
      </c>
    </row>
    <row r="135" spans="1:6" x14ac:dyDescent="0.25">
      <c r="A135" t="s">
        <v>30</v>
      </c>
      <c r="E135" s="38">
        <f>D13</f>
        <v>1000000</v>
      </c>
    </row>
    <row r="136" spans="1:6" x14ac:dyDescent="0.25">
      <c r="A136" t="s">
        <v>32</v>
      </c>
      <c r="E136" s="34">
        <f>D114</f>
        <v>2193930</v>
      </c>
    </row>
    <row r="137" spans="1:6" x14ac:dyDescent="0.25">
      <c r="A137" t="s">
        <v>36</v>
      </c>
      <c r="E137" s="34">
        <f>D116</f>
        <v>5870130</v>
      </c>
    </row>
    <row r="138" spans="1:6" x14ac:dyDescent="0.25">
      <c r="A138" s="27" t="s">
        <v>117</v>
      </c>
      <c r="B138" s="36">
        <f>E132</f>
        <v>4627000</v>
      </c>
      <c r="C138" s="36">
        <f>-E137</f>
        <v>-5870130</v>
      </c>
      <c r="D138" s="27"/>
      <c r="E138" s="36">
        <f>B138+C138</f>
        <v>-1243130</v>
      </c>
      <c r="F138" t="s">
        <v>114</v>
      </c>
    </row>
    <row r="139" spans="1:6" x14ac:dyDescent="0.25">
      <c r="D139" s="34"/>
      <c r="F139" t="s">
        <v>115</v>
      </c>
    </row>
    <row r="140" spans="1:6" x14ac:dyDescent="0.25">
      <c r="A140" s="2" t="s">
        <v>118</v>
      </c>
    </row>
    <row r="141" spans="1:6" x14ac:dyDescent="0.25">
      <c r="A141" t="s">
        <v>110</v>
      </c>
      <c r="E141" s="34">
        <f>E104</f>
        <v>4750700</v>
      </c>
    </row>
    <row r="142" spans="1:6" x14ac:dyDescent="0.25">
      <c r="A142" t="s">
        <v>111</v>
      </c>
      <c r="C142" s="34">
        <f>E107</f>
        <v>566720.00000000012</v>
      </c>
      <c r="D142" s="38">
        <f>E108</f>
        <v>177100.00000000006</v>
      </c>
      <c r="E142" s="34">
        <f>C142+D142</f>
        <v>743820.00000000023</v>
      </c>
    </row>
    <row r="143" spans="1:6" x14ac:dyDescent="0.25">
      <c r="A143" t="s">
        <v>112</v>
      </c>
      <c r="C143" s="38"/>
      <c r="E143" s="38">
        <f>D10</f>
        <v>2000000</v>
      </c>
    </row>
    <row r="144" spans="1:6" x14ac:dyDescent="0.25">
      <c r="A144" t="s">
        <v>30</v>
      </c>
      <c r="E144" s="38">
        <f>D13</f>
        <v>1000000</v>
      </c>
    </row>
    <row r="145" spans="1:6" x14ac:dyDescent="0.25">
      <c r="A145" t="s">
        <v>32</v>
      </c>
      <c r="E145" s="34">
        <f>E114</f>
        <v>3186278.0000000005</v>
      </c>
    </row>
    <row r="146" spans="1:6" x14ac:dyDescent="0.25">
      <c r="A146" t="s">
        <v>36</v>
      </c>
      <c r="E146" s="34">
        <f>E116</f>
        <v>6930098</v>
      </c>
    </row>
    <row r="147" spans="1:6" x14ac:dyDescent="0.25">
      <c r="A147" s="27" t="s">
        <v>119</v>
      </c>
      <c r="B147" s="36">
        <f>E141</f>
        <v>4750700</v>
      </c>
      <c r="C147" s="36">
        <f>-E146</f>
        <v>-6930098</v>
      </c>
      <c r="D147" s="27"/>
      <c r="E147" s="36">
        <f>B147+C147</f>
        <v>-2179398</v>
      </c>
      <c r="F147" t="s">
        <v>114</v>
      </c>
    </row>
    <row r="148" spans="1:6" x14ac:dyDescent="0.25">
      <c r="A148" s="27"/>
      <c r="B148" s="36"/>
      <c r="C148" s="36"/>
      <c r="D148" s="27"/>
      <c r="E148" s="36"/>
    </row>
    <row r="149" spans="1:6" x14ac:dyDescent="0.25">
      <c r="A149" s="2" t="s">
        <v>120</v>
      </c>
    </row>
    <row r="150" spans="1:6" x14ac:dyDescent="0.25">
      <c r="A150" s="2" t="s">
        <v>121</v>
      </c>
    </row>
    <row r="151" spans="1:6" ht="15.75" x14ac:dyDescent="0.25">
      <c r="A151" s="41" t="s">
        <v>122</v>
      </c>
    </row>
    <row r="152" spans="1:6" x14ac:dyDescent="0.25">
      <c r="A152" t="s">
        <v>123</v>
      </c>
    </row>
    <row r="153" spans="1:6" x14ac:dyDescent="0.25">
      <c r="A153" s="37" t="s">
        <v>124</v>
      </c>
    </row>
    <row r="154" spans="1:6" x14ac:dyDescent="0.25">
      <c r="A154" s="37" t="s">
        <v>125</v>
      </c>
    </row>
    <row r="155" spans="1:6" x14ac:dyDescent="0.25">
      <c r="A155" s="37" t="s">
        <v>126</v>
      </c>
    </row>
    <row r="156" spans="1:6" x14ac:dyDescent="0.25">
      <c r="A156" s="37" t="s">
        <v>127</v>
      </c>
    </row>
    <row r="157" spans="1:6" x14ac:dyDescent="0.25">
      <c r="A157" s="37" t="s">
        <v>128</v>
      </c>
    </row>
    <row r="158" spans="1:6" x14ac:dyDescent="0.25">
      <c r="A158" t="s">
        <v>129</v>
      </c>
    </row>
    <row r="160" spans="1:6" x14ac:dyDescent="0.25">
      <c r="A160" s="37" t="s">
        <v>130</v>
      </c>
    </row>
    <row r="161" spans="1:6" x14ac:dyDescent="0.25">
      <c r="A161" s="22" t="s">
        <v>95</v>
      </c>
      <c r="B161" s="22">
        <v>2025</v>
      </c>
      <c r="C161" s="22">
        <v>2026</v>
      </c>
      <c r="D161" s="22">
        <v>2027</v>
      </c>
      <c r="E161" s="22">
        <v>2028</v>
      </c>
    </row>
    <row r="162" spans="1:6" x14ac:dyDescent="0.25">
      <c r="A162" s="22"/>
      <c r="B162" s="22" t="s">
        <v>96</v>
      </c>
      <c r="C162" s="22" t="s">
        <v>97</v>
      </c>
      <c r="D162" s="22" t="s">
        <v>97</v>
      </c>
      <c r="E162" s="22" t="s">
        <v>97</v>
      </c>
    </row>
    <row r="163" spans="1:6" x14ac:dyDescent="0.25">
      <c r="A163" s="2" t="s">
        <v>7</v>
      </c>
    </row>
    <row r="164" spans="1:6" x14ac:dyDescent="0.25">
      <c r="A164" s="2" t="s">
        <v>131</v>
      </c>
      <c r="B164" s="38">
        <f>B98</f>
        <v>500000</v>
      </c>
      <c r="C164" s="38">
        <f>C98-E129</f>
        <v>1200000</v>
      </c>
      <c r="D164" s="38">
        <f>D98-E138</f>
        <v>1887130</v>
      </c>
      <c r="E164" s="34">
        <f>E98-E147</f>
        <v>2887798</v>
      </c>
    </row>
    <row r="165" spans="1:6" x14ac:dyDescent="0.25">
      <c r="A165" t="s">
        <v>13</v>
      </c>
      <c r="B165" s="38">
        <f>B99</f>
        <v>750000</v>
      </c>
      <c r="C165" s="34">
        <f t="shared" ref="C165:E166" si="14">C99</f>
        <v>862500</v>
      </c>
      <c r="D165" s="34">
        <f t="shared" si="14"/>
        <v>966000.00000000012</v>
      </c>
      <c r="E165" s="34">
        <f t="shared" si="14"/>
        <v>1062600.0000000002</v>
      </c>
      <c r="F165" s="34"/>
    </row>
    <row r="166" spans="1:6" x14ac:dyDescent="0.25">
      <c r="A166" t="s">
        <v>16</v>
      </c>
      <c r="B166" s="38">
        <f>B100</f>
        <v>250000</v>
      </c>
      <c r="C166" s="34">
        <f t="shared" si="14"/>
        <v>287500</v>
      </c>
      <c r="D166" s="34">
        <f t="shared" si="14"/>
        <v>322000.00000000006</v>
      </c>
      <c r="E166" s="34">
        <f t="shared" si="14"/>
        <v>354200.00000000012</v>
      </c>
    </row>
    <row r="167" spans="1:6" x14ac:dyDescent="0.25">
      <c r="A167" s="2" t="s">
        <v>19</v>
      </c>
      <c r="B167" s="40">
        <f>B164+B165+B166</f>
        <v>1500000</v>
      </c>
      <c r="C167" s="40">
        <f t="shared" ref="C167:E167" si="15">C164+C165+C166</f>
        <v>2350000</v>
      </c>
      <c r="D167" s="40">
        <f t="shared" si="15"/>
        <v>3175130</v>
      </c>
      <c r="E167" s="40">
        <f t="shared" si="15"/>
        <v>4304598</v>
      </c>
    </row>
    <row r="168" spans="1:6" x14ac:dyDescent="0.25">
      <c r="A168" s="2" t="s">
        <v>21</v>
      </c>
    </row>
    <row r="169" spans="1:6" x14ac:dyDescent="0.25">
      <c r="A169" t="s">
        <v>99</v>
      </c>
      <c r="B169" s="38">
        <f>C79</f>
        <v>2500000</v>
      </c>
      <c r="C169" s="34">
        <f>C80</f>
        <v>2550000</v>
      </c>
      <c r="D169" s="34">
        <f>C81</f>
        <v>2695000</v>
      </c>
      <c r="E169" s="34">
        <f>C82</f>
        <v>2625500</v>
      </c>
    </row>
    <row r="170" spans="1:6" x14ac:dyDescent="0.25">
      <c r="A170" s="2" t="s">
        <v>132</v>
      </c>
      <c r="B170" s="40">
        <f>B167+B169</f>
        <v>4000000</v>
      </c>
      <c r="C170" s="40">
        <f t="shared" ref="C170:E170" si="16">C167+C169</f>
        <v>4900000</v>
      </c>
      <c r="D170" s="40">
        <f t="shared" si="16"/>
        <v>5870130</v>
      </c>
      <c r="E170" s="40">
        <f t="shared" si="16"/>
        <v>6930098</v>
      </c>
    </row>
    <row r="172" spans="1:6" x14ac:dyDescent="0.25">
      <c r="A172" s="2" t="s">
        <v>8</v>
      </c>
    </row>
    <row r="173" spans="1:6" x14ac:dyDescent="0.25">
      <c r="A173" t="s">
        <v>11</v>
      </c>
      <c r="B173" s="38">
        <f t="shared" ref="B173:E175" si="17">B107</f>
        <v>400000</v>
      </c>
      <c r="C173" s="34">
        <f t="shared" si="17"/>
        <v>460000</v>
      </c>
      <c r="D173" s="34">
        <f t="shared" si="17"/>
        <v>515200.00000000006</v>
      </c>
      <c r="E173" s="34">
        <f t="shared" si="17"/>
        <v>566720.00000000012</v>
      </c>
    </row>
    <row r="174" spans="1:6" x14ac:dyDescent="0.25">
      <c r="A174" t="s">
        <v>14</v>
      </c>
      <c r="B174" s="38">
        <f t="shared" si="17"/>
        <v>100000</v>
      </c>
      <c r="C174" s="38">
        <f t="shared" si="17"/>
        <v>143750</v>
      </c>
      <c r="D174" s="38">
        <f t="shared" si="17"/>
        <v>161000.00000000003</v>
      </c>
      <c r="E174" s="38">
        <f t="shared" si="17"/>
        <v>177100.00000000006</v>
      </c>
    </row>
    <row r="175" spans="1:6" x14ac:dyDescent="0.25">
      <c r="A175" t="s">
        <v>133</v>
      </c>
      <c r="B175">
        <f t="shared" si="17"/>
        <v>0</v>
      </c>
      <c r="C175">
        <f t="shared" si="17"/>
        <v>0</v>
      </c>
      <c r="D175">
        <f t="shared" si="17"/>
        <v>0</v>
      </c>
      <c r="E175">
        <f t="shared" si="17"/>
        <v>0</v>
      </c>
    </row>
    <row r="176" spans="1:6" x14ac:dyDescent="0.25">
      <c r="A176" s="2" t="s">
        <v>17</v>
      </c>
      <c r="B176" s="40">
        <f>B173+B174+B175</f>
        <v>500000</v>
      </c>
      <c r="C176" s="40">
        <f t="shared" ref="C176:E176" si="18">C173+C174+C175</f>
        <v>603750</v>
      </c>
      <c r="D176" s="40">
        <f t="shared" si="18"/>
        <v>676200.00000000012</v>
      </c>
      <c r="E176" s="40">
        <f t="shared" si="18"/>
        <v>743820.00000000023</v>
      </c>
    </row>
    <row r="177" spans="1:5" x14ac:dyDescent="0.25">
      <c r="A177" s="2" t="s">
        <v>22</v>
      </c>
      <c r="B177" s="34">
        <f>D10</f>
        <v>2000000</v>
      </c>
      <c r="C177" s="34">
        <f>B177</f>
        <v>2000000</v>
      </c>
      <c r="D177" s="34">
        <f>C177</f>
        <v>2000000</v>
      </c>
      <c r="E177" s="34">
        <f>D177</f>
        <v>2000000</v>
      </c>
    </row>
    <row r="178" spans="1:5" x14ac:dyDescent="0.25">
      <c r="A178" s="2" t="s">
        <v>27</v>
      </c>
    </row>
    <row r="179" spans="1:5" x14ac:dyDescent="0.25">
      <c r="A179" t="s">
        <v>30</v>
      </c>
      <c r="B179" s="38">
        <f>B113</f>
        <v>1000000</v>
      </c>
      <c r="C179" s="38">
        <f>B179</f>
        <v>1000000</v>
      </c>
      <c r="D179" s="38">
        <f>C179</f>
        <v>1000000</v>
      </c>
      <c r="E179" s="38">
        <f>D179</f>
        <v>1000000</v>
      </c>
    </row>
    <row r="180" spans="1:5" x14ac:dyDescent="0.25">
      <c r="A180" t="s">
        <v>32</v>
      </c>
      <c r="B180" s="38">
        <f>B114</f>
        <v>500000</v>
      </c>
      <c r="C180" s="34">
        <f>C114</f>
        <v>1296250</v>
      </c>
      <c r="D180" s="34">
        <f>D114</f>
        <v>2193930</v>
      </c>
      <c r="E180" s="34">
        <f>E114</f>
        <v>3186278.0000000005</v>
      </c>
    </row>
    <row r="181" spans="1:5" x14ac:dyDescent="0.25">
      <c r="A181" s="2" t="s">
        <v>34</v>
      </c>
      <c r="B181" s="40">
        <f>B179+B180</f>
        <v>1500000</v>
      </c>
      <c r="C181" s="40">
        <f t="shared" ref="C181:E181" si="19">C179+C180</f>
        <v>2296250</v>
      </c>
      <c r="D181" s="40">
        <f t="shared" si="19"/>
        <v>3193930</v>
      </c>
      <c r="E181" s="40">
        <f t="shared" si="19"/>
        <v>4186278.0000000005</v>
      </c>
    </row>
    <row r="182" spans="1:5" x14ac:dyDescent="0.25">
      <c r="A182" s="2" t="s">
        <v>134</v>
      </c>
      <c r="B182" s="40">
        <f>B181+B177+B176</f>
        <v>4000000</v>
      </c>
      <c r="C182" s="40">
        <f t="shared" ref="C182:E182" si="20">C181+C177+C176</f>
        <v>4900000</v>
      </c>
      <c r="D182" s="40">
        <f t="shared" si="20"/>
        <v>5870130</v>
      </c>
      <c r="E182" s="40">
        <f t="shared" si="20"/>
        <v>6930098</v>
      </c>
    </row>
    <row r="184" spans="1:5" x14ac:dyDescent="0.25">
      <c r="A184" s="20" t="s">
        <v>135</v>
      </c>
    </row>
    <row r="185" spans="1:5" x14ac:dyDescent="0.25">
      <c r="A185" t="s">
        <v>136</v>
      </c>
    </row>
    <row r="186" spans="1:5" x14ac:dyDescent="0.25">
      <c r="A186" s="23" t="s">
        <v>95</v>
      </c>
      <c r="B186" s="23">
        <v>2026</v>
      </c>
      <c r="C186" s="23">
        <v>2027</v>
      </c>
      <c r="D186" s="23">
        <v>2028</v>
      </c>
    </row>
    <row r="187" spans="1:5" x14ac:dyDescent="0.25">
      <c r="A187" s="2" t="s">
        <v>137</v>
      </c>
    </row>
    <row r="188" spans="1:5" x14ac:dyDescent="0.25">
      <c r="A188" t="s">
        <v>28</v>
      </c>
      <c r="B188" s="38">
        <f>C55</f>
        <v>1137500</v>
      </c>
      <c r="C188" s="38">
        <f>D55</f>
        <v>1282400.0000000002</v>
      </c>
      <c r="D188" s="38">
        <f>E55</f>
        <v>1417640.0000000005</v>
      </c>
    </row>
    <row r="189" spans="1:5" x14ac:dyDescent="0.25">
      <c r="A189" t="s">
        <v>81</v>
      </c>
      <c r="B189" s="34">
        <f>D79</f>
        <v>250000</v>
      </c>
      <c r="C189" s="34">
        <f>D80</f>
        <v>255000</v>
      </c>
      <c r="D189" s="34">
        <f>F73</f>
        <v>269500</v>
      </c>
    </row>
    <row r="190" spans="1:5" x14ac:dyDescent="0.25">
      <c r="A190" s="42" t="s">
        <v>138</v>
      </c>
      <c r="B190" s="43">
        <f>B165-C165</f>
        <v>-112500</v>
      </c>
      <c r="C190" s="43">
        <f t="shared" ref="C190:D191" si="21">C165-D165</f>
        <v>-103500.00000000012</v>
      </c>
      <c r="D190" s="43">
        <f t="shared" si="21"/>
        <v>-96600.000000000116</v>
      </c>
    </row>
    <row r="191" spans="1:5" x14ac:dyDescent="0.25">
      <c r="A191" s="42" t="s">
        <v>139</v>
      </c>
      <c r="B191" s="43">
        <f>B166-C166</f>
        <v>-37500</v>
      </c>
      <c r="C191" s="43">
        <f t="shared" si="21"/>
        <v>-34500.000000000058</v>
      </c>
      <c r="D191" s="43">
        <f t="shared" si="21"/>
        <v>-32200.000000000058</v>
      </c>
    </row>
    <row r="192" spans="1:5" x14ac:dyDescent="0.25">
      <c r="A192" s="44" t="s">
        <v>140</v>
      </c>
      <c r="B192" s="45">
        <f>C173-B173</f>
        <v>60000</v>
      </c>
      <c r="C192" s="45">
        <f t="shared" ref="C192:D193" si="22">D173-C173</f>
        <v>55200.000000000058</v>
      </c>
      <c r="D192" s="45">
        <f t="shared" si="22"/>
        <v>51520.000000000058</v>
      </c>
    </row>
    <row r="193" spans="1:5" x14ac:dyDescent="0.25">
      <c r="A193" s="44" t="s">
        <v>141</v>
      </c>
      <c r="B193" s="45">
        <f>C174-B174</f>
        <v>43750</v>
      </c>
      <c r="C193" s="45">
        <f t="shared" si="22"/>
        <v>17250.000000000029</v>
      </c>
      <c r="D193" s="45">
        <f t="shared" si="22"/>
        <v>16100.000000000029</v>
      </c>
    </row>
    <row r="194" spans="1:5" x14ac:dyDescent="0.25">
      <c r="A194" s="2" t="s">
        <v>142</v>
      </c>
      <c r="B194" s="46">
        <f>SUM(B188:B193)</f>
        <v>1341250</v>
      </c>
      <c r="C194" s="46">
        <f t="shared" ref="C194:D194" si="23">SUM(C188:C193)</f>
        <v>1471850</v>
      </c>
      <c r="D194" s="46">
        <f t="shared" si="23"/>
        <v>1625960.0000000005</v>
      </c>
      <c r="E194" s="38" t="s">
        <v>143</v>
      </c>
    </row>
    <row r="195" spans="1:5" x14ac:dyDescent="0.25">
      <c r="E195" t="s">
        <v>144</v>
      </c>
    </row>
    <row r="196" spans="1:5" x14ac:dyDescent="0.25">
      <c r="A196" s="2" t="s">
        <v>145</v>
      </c>
    </row>
    <row r="197" spans="1:5" x14ac:dyDescent="0.25">
      <c r="A197" t="s">
        <v>146</v>
      </c>
      <c r="B197" s="38">
        <f>-D75</f>
        <v>-300000</v>
      </c>
      <c r="C197" s="38">
        <f>-E75</f>
        <v>-400000</v>
      </c>
      <c r="D197" s="38">
        <f>-F75</f>
        <v>-200000</v>
      </c>
    </row>
    <row r="198" spans="1:5" x14ac:dyDescent="0.25">
      <c r="A198" s="2" t="s">
        <v>147</v>
      </c>
      <c r="B198" s="38">
        <f>B197</f>
        <v>-300000</v>
      </c>
      <c r="C198" s="38">
        <f>C197</f>
        <v>-400000</v>
      </c>
      <c r="D198" s="38">
        <f>D197</f>
        <v>-200000</v>
      </c>
    </row>
    <row r="200" spans="1:5" x14ac:dyDescent="0.25">
      <c r="A200" s="2" t="s">
        <v>148</v>
      </c>
    </row>
    <row r="201" spans="1:5" x14ac:dyDescent="0.25">
      <c r="A201" t="s">
        <v>149</v>
      </c>
      <c r="B201" s="38">
        <f>-C56</f>
        <v>-341250</v>
      </c>
      <c r="C201" s="38">
        <f>-D56</f>
        <v>-384720.00000000006</v>
      </c>
      <c r="D201" s="38">
        <f>-E56</f>
        <v>-425292.00000000012</v>
      </c>
    </row>
    <row r="202" spans="1:5" x14ac:dyDescent="0.25">
      <c r="A202" s="2" t="s">
        <v>150</v>
      </c>
      <c r="B202" s="38">
        <f>B201</f>
        <v>-341250</v>
      </c>
      <c r="C202" s="38">
        <f>C201</f>
        <v>-384720.00000000006</v>
      </c>
      <c r="D202" s="38">
        <f>D201</f>
        <v>-425292.00000000012</v>
      </c>
    </row>
    <row r="204" spans="1:5" x14ac:dyDescent="0.25">
      <c r="A204" s="2" t="s">
        <v>151</v>
      </c>
      <c r="B204" s="34">
        <f>B194+B198+B202</f>
        <v>700000</v>
      </c>
      <c r="C204" s="34">
        <f t="shared" ref="C204:D204" si="24">C194+C198+C202</f>
        <v>687130</v>
      </c>
      <c r="D204" s="34">
        <f t="shared" si="24"/>
        <v>1000668.0000000003</v>
      </c>
    </row>
    <row r="205" spans="1:5" x14ac:dyDescent="0.25">
      <c r="A205" t="s">
        <v>152</v>
      </c>
      <c r="B205" s="38">
        <f>B164</f>
        <v>500000</v>
      </c>
      <c r="C205" s="38">
        <f>C164</f>
        <v>1200000</v>
      </c>
      <c r="D205" s="38">
        <f>D164</f>
        <v>1887130</v>
      </c>
    </row>
    <row r="206" spans="1:5" x14ac:dyDescent="0.25">
      <c r="A206" s="27" t="s">
        <v>153</v>
      </c>
      <c r="B206" s="36">
        <f>B204+B205</f>
        <v>1200000</v>
      </c>
      <c r="C206" s="36">
        <f t="shared" ref="C206:D206" si="25">C204+C205</f>
        <v>1887130</v>
      </c>
      <c r="D206" s="36">
        <f t="shared" si="25"/>
        <v>2887798.0000000005</v>
      </c>
    </row>
    <row r="207" spans="1:5" x14ac:dyDescent="0.25">
      <c r="A207" t="s">
        <v>154</v>
      </c>
    </row>
    <row r="208" spans="1:5" x14ac:dyDescent="0.25">
      <c r="A208" t="s">
        <v>155</v>
      </c>
    </row>
    <row r="209" spans="1:1" x14ac:dyDescent="0.25">
      <c r="A209" t="s">
        <v>156</v>
      </c>
    </row>
    <row r="210" spans="1:1" x14ac:dyDescent="0.25">
      <c r="A210"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Patricio Daniel Juelas Carrillo</dc:creator>
  <cp:lastModifiedBy>Patricio Daniel Juelas Carrillo</cp:lastModifiedBy>
  <dcterms:created xsi:type="dcterms:W3CDTF">2025-06-24T14:47:35Z</dcterms:created>
  <dcterms:modified xsi:type="dcterms:W3CDTF">2025-06-24T14:51:27Z</dcterms:modified>
</cp:coreProperties>
</file>