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5.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7.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8.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9.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0.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11.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12.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13.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4.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5.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6.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7.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8.xml" ContentType="application/vnd.openxmlformats-officedocument.drawing+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9.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20.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21.xml" ContentType="application/vnd.openxmlformats-officedocument.drawingml.chartshapes+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22.xml" ContentType="application/vnd.openxmlformats-officedocument.drawing+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25.xml" ContentType="application/vnd.openxmlformats-officedocument.drawing+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D:\FACULTAD ING\2025 1S\A Potable 7A\"/>
    </mc:Choice>
  </mc:AlternateContent>
  <xr:revisionPtr revIDLastSave="0" documentId="13_ncr:1_{4C585CA8-92F2-4F68-B5A8-0E61431D33E1}" xr6:coauthVersionLast="47" xr6:coauthVersionMax="47" xr10:uidLastSave="{00000000-0000-0000-0000-000000000000}"/>
  <bookViews>
    <workbookView xWindow="-120" yWindow="-120" windowWidth="20730" windowHeight="11160" xr2:uid="{1EAC9396-FD08-4995-9881-48935F248041}"/>
  </bookViews>
  <sheets>
    <sheet name="INDICE" sheetId="2" r:id="rId1"/>
    <sheet name="BAÑOS-MENESES-NARANJO" sheetId="17" r:id="rId2"/>
    <sheet name="CUENCA-ACHACNE-DAMIAN" sheetId="3" r:id="rId3"/>
    <sheet name="GUANO-GUACHO-ROMERO" sheetId="4" r:id="rId4"/>
    <sheet name="IBARRA-GUALAN-MUECES" sheetId="6" r:id="rId5"/>
    <sheet name="LATACUNGA-ALLAICA-TORRES" sheetId="19" r:id="rId6"/>
    <sheet name="LOJA-AVILA-CALERO" sheetId="7" r:id="rId7"/>
    <sheet name="OTAVALO-ILLAPA-PARCO" sheetId="18" r:id="rId8"/>
    <sheet name="QUITO-CALLE-PEREZ" sheetId="16" r:id="rId9"/>
    <sheet name="RIOBAMBA-LLAMUCA-AGUIRRE" sheetId="20" r:id="rId10"/>
    <sheet name="TULCAN-GUALLPA-PAREDES" sheetId="8" r:id="rId11"/>
    <sheet name="GUAYAQUIL-OROZCO-TIERRA" sheetId="14" r:id="rId12"/>
    <sheet name="MANTA-SALTOS" sheetId="9" r:id="rId13"/>
    <sheet name="PORTOVIEJO-CUJI-PONCE" sheetId="10" r:id="rId14"/>
    <sheet name="QUEVEDO-DAMIAN-MOROCHO" sheetId="15" r:id="rId15"/>
    <sheet name="TENA-ROJAS-TIUQUINGA" sheetId="12" r:id="rId16"/>
    <sheet name="SANTA CRUZ-DOMINGUEZ-SALTOS" sheetId="13" r:id="rId17"/>
  </sheets>
  <calcPr calcId="191028"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6" i="20" l="1"/>
  <c r="C14" i="20"/>
  <c r="D15" i="20" s="1"/>
  <c r="C12" i="20"/>
  <c r="D13" i="20" s="1"/>
  <c r="C10" i="20"/>
  <c r="C18" i="20" s="1"/>
  <c r="B19" i="20" s="1"/>
  <c r="B21" i="20" s="1"/>
  <c r="C8" i="20"/>
  <c r="D7" i="20" s="1"/>
  <c r="C6" i="20"/>
  <c r="D9" i="20" l="1"/>
  <c r="D11" i="20"/>
  <c r="C11" i="19" l="1"/>
  <c r="B15" i="19" s="1"/>
  <c r="B16" i="19" s="1"/>
  <c r="C10" i="19"/>
  <c r="C9" i="19"/>
  <c r="D9" i="19" s="1"/>
  <c r="E9" i="19" s="1"/>
  <c r="C8" i="19"/>
  <c r="D8" i="19" s="1"/>
  <c r="E8" i="19" s="1"/>
  <c r="C7" i="19"/>
  <c r="D7" i="19" s="1"/>
  <c r="E7" i="19" s="1"/>
  <c r="C6" i="19"/>
  <c r="D6" i="19" s="1"/>
  <c r="E6" i="19" s="1"/>
  <c r="C5" i="19"/>
  <c r="D5" i="19" s="1"/>
  <c r="E5" i="19" s="1"/>
  <c r="B17" i="19" l="1"/>
  <c r="C16" i="19"/>
  <c r="B18" i="19" l="1"/>
  <c r="C18" i="19" s="1"/>
  <c r="C17" i="19"/>
  <c r="D17" i="19" s="1"/>
  <c r="D16" i="19" l="1"/>
  <c r="B20" i="18" l="1"/>
  <c r="C17" i="18"/>
  <c r="B21" i="18" s="1"/>
  <c r="C14" i="18"/>
  <c r="D13" i="18"/>
  <c r="E14" i="18" s="1"/>
  <c r="C12" i="18"/>
  <c r="E10" i="18"/>
  <c r="C10" i="18"/>
  <c r="D11" i="18" s="1"/>
  <c r="E12" i="18" s="1"/>
  <c r="D9" i="18"/>
  <c r="C8" i="18"/>
  <c r="D7" i="18"/>
  <c r="E8" i="18" s="1"/>
  <c r="C6" i="18"/>
  <c r="C4" i="18"/>
  <c r="D5" i="18" s="1"/>
  <c r="E6" i="18" s="1"/>
  <c r="B25" i="17" l="1"/>
  <c r="G29" i="17" s="1"/>
  <c r="C24" i="17"/>
  <c r="B23" i="17"/>
  <c r="C22" i="17" s="1"/>
  <c r="G22" i="17"/>
  <c r="G25" i="17" s="1"/>
  <c r="B21" i="17"/>
  <c r="C20" i="17" s="1"/>
  <c r="B26" i="17" s="1"/>
  <c r="B19" i="17"/>
  <c r="C17" i="17"/>
  <c r="F16" i="17"/>
  <c r="C16" i="17"/>
  <c r="D16" i="17" s="1"/>
  <c r="C15" i="17"/>
  <c r="D15" i="17" s="1"/>
  <c r="E15" i="17" s="1" a="1"/>
  <c r="E15" i="17" s="1"/>
  <c r="F14" i="17"/>
  <c r="G13" i="17" s="1"/>
  <c r="D14" i="17"/>
  <c r="C14" i="17"/>
  <c r="D13" i="17" s="1"/>
  <c r="E13" i="17" s="1" a="1"/>
  <c r="E13" i="17" s="1"/>
  <c r="C13" i="17"/>
  <c r="F12" i="17"/>
  <c r="C12" i="17"/>
  <c r="D12" i="17" s="1"/>
  <c r="C11" i="17"/>
  <c r="D11" i="17" s="1"/>
  <c r="E11" i="17" s="1" a="1"/>
  <c r="E11" i="17" s="1"/>
  <c r="F10" i="17"/>
  <c r="G9" i="17" s="1"/>
  <c r="D10" i="17"/>
  <c r="C10" i="17"/>
  <c r="D9" i="17" s="1"/>
  <c r="E9" i="17" s="1" a="1"/>
  <c r="E9" i="17" s="1"/>
  <c r="C9" i="17"/>
  <c r="F8" i="17"/>
  <c r="C8" i="17"/>
  <c r="D8" i="17" s="1"/>
  <c r="C7" i="17"/>
  <c r="D7" i="17" s="1"/>
  <c r="E7" i="17" s="1" a="1"/>
  <c r="E7" i="17" s="1"/>
  <c r="F6" i="17"/>
  <c r="G7" i="17" s="1"/>
  <c r="C6" i="17"/>
  <c r="B29" i="17" l="1"/>
  <c r="B28" i="17"/>
  <c r="G11" i="17"/>
  <c r="G15" i="17"/>
  <c r="G28" i="17"/>
  <c r="G20" i="17"/>
  <c r="F15" i="16" l="1"/>
  <c r="F17" i="16" s="1"/>
  <c r="C15" i="16"/>
  <c r="F13" i="16"/>
  <c r="C13" i="16"/>
  <c r="C17" i="16" s="1"/>
  <c r="F11" i="16"/>
  <c r="C11" i="16"/>
  <c r="D12" i="16" s="1"/>
  <c r="E12" i="16" s="1"/>
  <c r="F9" i="16"/>
  <c r="C9" i="16"/>
  <c r="D10" i="16" s="1"/>
  <c r="E10" i="16" s="1"/>
  <c r="F7" i="16"/>
  <c r="C7" i="16"/>
  <c r="D8" i="16" s="1"/>
  <c r="E8" i="16" s="1"/>
  <c r="F5" i="16"/>
  <c r="C5" i="16"/>
  <c r="D6" i="16" s="1"/>
  <c r="E6" i="16" s="1"/>
  <c r="D16" i="16" l="1"/>
  <c r="E16" i="16" s="1"/>
  <c r="B20" i="16"/>
  <c r="B18" i="16"/>
  <c r="B24" i="16"/>
  <c r="B22" i="16"/>
  <c r="D14" i="16"/>
  <c r="E14" i="16" s="1"/>
  <c r="C23" i="15" l="1"/>
  <c r="B26" i="15" s="1"/>
  <c r="C17" i="15"/>
  <c r="D16" i="15" s="1"/>
  <c r="E16" i="15" s="1"/>
  <c r="C15" i="15"/>
  <c r="D14" i="15" s="1"/>
  <c r="E14" i="15" s="1"/>
  <c r="C13" i="15"/>
  <c r="D12" i="15" s="1"/>
  <c r="E12" i="15" s="1"/>
  <c r="C11" i="15"/>
  <c r="D10" i="15" s="1"/>
  <c r="E10" i="15" s="1"/>
  <c r="C9" i="15"/>
  <c r="C7" i="15"/>
  <c r="D8" i="15" s="1"/>
  <c r="E8" i="15" s="1"/>
  <c r="D23" i="15" l="1"/>
  <c r="E23" i="15" s="1"/>
  <c r="B24" i="15"/>
  <c r="C17" i="14" l="1"/>
  <c r="D17" i="14" s="1"/>
  <c r="D16" i="14"/>
  <c r="E16" i="14" s="1"/>
  <c r="F16" i="14" s="1"/>
  <c r="C16" i="14"/>
  <c r="C15" i="14"/>
  <c r="E15" i="14" s="1"/>
  <c r="C14" i="14"/>
  <c r="C13" i="14"/>
  <c r="E13" i="14" s="1"/>
  <c r="C12" i="14"/>
  <c r="C19" i="14" s="1"/>
  <c r="E11" i="14"/>
  <c r="C11" i="14"/>
  <c r="D11" i="14" s="1"/>
  <c r="C10" i="14"/>
  <c r="C9" i="14"/>
  <c r="E9" i="14" s="1"/>
  <c r="C8" i="14"/>
  <c r="C7" i="14"/>
  <c r="B23" i="14" l="1"/>
  <c r="B22" i="14"/>
  <c r="D12" i="14"/>
  <c r="E12" i="14" s="1"/>
  <c r="F12" i="14" s="1"/>
  <c r="D8" i="14"/>
  <c r="E8" i="14" s="1"/>
  <c r="F8" i="14" s="1"/>
  <c r="D13" i="14"/>
  <c r="D9" i="14"/>
  <c r="D14" i="14"/>
  <c r="E14" i="14" s="1"/>
  <c r="F14" i="14" s="1"/>
  <c r="D10" i="14"/>
  <c r="E10" i="14" s="1"/>
  <c r="F10" i="14" s="1"/>
  <c r="D15" i="14"/>
  <c r="K13" i="13" l="1"/>
  <c r="H13" i="13"/>
  <c r="G12" i="13"/>
  <c r="H17" i="13" s="1"/>
  <c r="H19" i="13" s="1"/>
  <c r="D12" i="13"/>
  <c r="K11" i="13"/>
  <c r="H11" i="13"/>
  <c r="E11" i="13"/>
  <c r="F11" i="13" s="1"/>
  <c r="C11" i="13"/>
  <c r="G10" i="13"/>
  <c r="D10" i="13"/>
  <c r="K9" i="13"/>
  <c r="H9" i="13"/>
  <c r="G8" i="13"/>
  <c r="D8" i="13"/>
  <c r="E9" i="13" s="1"/>
  <c r="F9" i="13" s="1"/>
  <c r="K7" i="13"/>
  <c r="H7" i="13"/>
  <c r="G6" i="13"/>
  <c r="D6" i="13"/>
  <c r="E7" i="13" s="1"/>
  <c r="F7" i="13" s="1"/>
  <c r="K5" i="13"/>
  <c r="H5" i="13"/>
  <c r="C7" i="13" l="1"/>
  <c r="C9" i="13"/>
  <c r="D14" i="13"/>
  <c r="B17" i="13" s="1"/>
  <c r="K17" i="13" l="1"/>
  <c r="B19" i="13"/>
  <c r="K19" i="13" s="1"/>
  <c r="F12" i="12" l="1"/>
  <c r="E21" i="12" s="1"/>
  <c r="C12" i="12"/>
  <c r="D11" i="12"/>
  <c r="E11" i="12" s="1"/>
  <c r="F10" i="12"/>
  <c r="G11" i="12" s="1"/>
  <c r="C10" i="12"/>
  <c r="D9" i="12"/>
  <c r="E9" i="12" s="1"/>
  <c r="F8" i="12"/>
  <c r="G9" i="12" s="1"/>
  <c r="C8" i="12"/>
  <c r="C14" i="12" s="1"/>
  <c r="F6" i="12"/>
  <c r="G7" i="12" s="1"/>
  <c r="C6" i="12"/>
  <c r="D7" i="12" s="1"/>
  <c r="E7" i="12" s="1"/>
  <c r="B21" i="12" l="1"/>
  <c r="B19" i="12"/>
  <c r="E19" i="12"/>
  <c r="I13" i="10" l="1"/>
  <c r="C13" i="10"/>
  <c r="J12" i="10"/>
  <c r="K12" i="10" s="1"/>
  <c r="I11" i="10"/>
  <c r="C11" i="10"/>
  <c r="D12" i="10" s="1"/>
  <c r="E12" i="10" s="1"/>
  <c r="C9" i="10"/>
  <c r="D10" i="10" s="1"/>
  <c r="E10" i="10" s="1"/>
  <c r="I8" i="10"/>
  <c r="I15" i="10" s="1"/>
  <c r="C7" i="10"/>
  <c r="D8" i="10" s="1"/>
  <c r="E8" i="10" s="1"/>
  <c r="D6" i="10"/>
  <c r="E6" i="10" s="1"/>
  <c r="C5" i="10"/>
  <c r="B20" i="10" l="1"/>
  <c r="B19" i="10"/>
  <c r="B18" i="10"/>
  <c r="B16" i="10"/>
  <c r="B17" i="10"/>
  <c r="J14" i="10"/>
  <c r="K14" i="10" s="1"/>
  <c r="C15" i="10"/>
  <c r="D14" i="10" s="1"/>
  <c r="E14" i="10" s="1"/>
  <c r="J9" i="10"/>
  <c r="K9" i="10" s="1"/>
  <c r="G16" i="9" l="1"/>
  <c r="C25" i="9" s="1"/>
  <c r="D16" i="9"/>
  <c r="G14" i="9"/>
  <c r="D14" i="9"/>
  <c r="D18" i="9" s="1"/>
  <c r="G12" i="9"/>
  <c r="D12" i="9"/>
  <c r="E13" i="9" s="1"/>
  <c r="F13" i="9" s="1"/>
  <c r="G10" i="9"/>
  <c r="D10" i="9"/>
  <c r="E11" i="9" s="1"/>
  <c r="F11" i="9" s="1"/>
  <c r="G8" i="9"/>
  <c r="D8" i="9"/>
  <c r="E9" i="9" s="1"/>
  <c r="F9" i="9" s="1"/>
  <c r="G6" i="9"/>
  <c r="D6" i="9"/>
  <c r="E7" i="9" s="1"/>
  <c r="F7" i="9" s="1"/>
  <c r="C21" i="9" l="1"/>
  <c r="C19" i="9"/>
  <c r="E15" i="9"/>
  <c r="F15" i="9" s="1"/>
  <c r="C23" i="9"/>
  <c r="A25" i="8" l="1"/>
  <c r="A26" i="8" s="1"/>
  <c r="A27" i="8" s="1"/>
  <c r="A28" i="8" s="1"/>
  <c r="A29" i="8" s="1"/>
  <c r="B22" i="8"/>
  <c r="C21" i="8"/>
  <c r="B21" i="8"/>
  <c r="C20" i="8"/>
  <c r="B20" i="8"/>
  <c r="B19" i="8"/>
  <c r="B18" i="8"/>
  <c r="A18" i="8"/>
  <c r="C16" i="8"/>
  <c r="C14" i="8"/>
  <c r="D15" i="8" s="1"/>
  <c r="C12" i="8"/>
  <c r="C19" i="8" s="1"/>
  <c r="C10" i="8"/>
  <c r="C18" i="8" s="1"/>
  <c r="C23" i="8" s="1"/>
  <c r="B24" i="8" s="1"/>
  <c r="B25" i="8" s="1"/>
  <c r="B26" i="8" s="1"/>
  <c r="B27" i="8" s="1"/>
  <c r="B28" i="8" s="1"/>
  <c r="B29" i="8" s="1"/>
  <c r="C8" i="8"/>
  <c r="D9" i="8" s="1"/>
  <c r="C6" i="8"/>
  <c r="D7" i="8" l="1"/>
  <c r="D11" i="8"/>
  <c r="D13" i="8"/>
  <c r="C21" i="7" l="1"/>
  <c r="C20" i="7"/>
  <c r="C19" i="7"/>
  <c r="C18" i="7"/>
  <c r="C23" i="7" s="1"/>
  <c r="C17" i="7"/>
  <c r="F16" i="7"/>
  <c r="F18" i="7" s="1"/>
  <c r="C16" i="7"/>
  <c r="D15" i="7"/>
  <c r="E15" i="7" s="1"/>
  <c r="C15" i="7"/>
  <c r="F14" i="7"/>
  <c r="C14" i="7"/>
  <c r="C13" i="7"/>
  <c r="F12" i="7"/>
  <c r="C12" i="7"/>
  <c r="D13" i="7" s="1"/>
  <c r="E13" i="7" s="1"/>
  <c r="C11" i="7"/>
  <c r="F10" i="7"/>
  <c r="C10" i="7"/>
  <c r="D11" i="7" s="1"/>
  <c r="E11" i="7" s="1"/>
  <c r="D9" i="7"/>
  <c r="E9" i="7" s="1"/>
  <c r="C9" i="7"/>
  <c r="F8" i="7"/>
  <c r="C8" i="7"/>
  <c r="C7" i="7"/>
  <c r="F6" i="7"/>
  <c r="C6" i="7"/>
  <c r="D7" i="7" s="1"/>
  <c r="E7" i="7" s="1"/>
  <c r="F27" i="7" l="1"/>
  <c r="F25" i="7"/>
  <c r="B27" i="7"/>
  <c r="B25" i="7"/>
  <c r="C74" i="6" l="1"/>
  <c r="C72" i="6"/>
  <c r="D71" i="6" s="1"/>
  <c r="C70" i="6"/>
  <c r="D69" i="6"/>
  <c r="E70" i="6" s="1"/>
  <c r="C68" i="6"/>
  <c r="C15" i="6"/>
  <c r="C13" i="6"/>
  <c r="D14" i="6" s="1"/>
  <c r="E14" i="6" s="1"/>
  <c r="C11" i="6"/>
  <c r="D12" i="6" s="1"/>
  <c r="E12" i="6" s="1"/>
  <c r="C9" i="6"/>
  <c r="D10" i="6" s="1"/>
  <c r="E10" i="6" s="1"/>
  <c r="C7" i="6"/>
  <c r="D8" i="6" s="1"/>
  <c r="E8" i="6" s="1"/>
  <c r="C5" i="6"/>
  <c r="D6" i="6" s="1"/>
  <c r="E6" i="6" s="1"/>
  <c r="D73" i="6" l="1"/>
  <c r="E72" i="6" s="1"/>
  <c r="C17" i="6"/>
  <c r="D75" i="6" l="1"/>
  <c r="B27" i="6" l="1"/>
  <c r="B26" i="6"/>
  <c r="B25" i="6"/>
  <c r="B24" i="6"/>
  <c r="B21" i="6"/>
  <c r="B22" i="6" s="1"/>
  <c r="B23" i="6" s="1"/>
  <c r="F16" i="4" l="1"/>
  <c r="B25" i="4" s="1"/>
  <c r="D16" i="4"/>
  <c r="C16" i="4"/>
  <c r="F14" i="4"/>
  <c r="C14" i="4"/>
  <c r="D14" i="4" s="1"/>
  <c r="D13" i="4"/>
  <c r="E13" i="4" s="1"/>
  <c r="F12" i="4"/>
  <c r="C12" i="4"/>
  <c r="D12" i="4" s="1"/>
  <c r="F10" i="4"/>
  <c r="C10" i="4"/>
  <c r="D11" i="4" s="1"/>
  <c r="E11" i="4" s="1"/>
  <c r="C9" i="4"/>
  <c r="D9" i="4" s="1"/>
  <c r="E9" i="4" s="1"/>
  <c r="F8" i="4"/>
  <c r="G8" i="4" s="1"/>
  <c r="C8" i="4"/>
  <c r="D8" i="4" s="1"/>
  <c r="C7" i="4"/>
  <c r="D7" i="4" s="1"/>
  <c r="E7" i="4" s="1"/>
  <c r="F6" i="4"/>
  <c r="C6" i="4"/>
  <c r="G16" i="4" l="1"/>
  <c r="C18" i="4"/>
  <c r="B19" i="4" s="1"/>
  <c r="B21" i="4" s="1"/>
  <c r="D15" i="4"/>
  <c r="E15" i="4" s="1"/>
  <c r="D10" i="4"/>
  <c r="B23" i="4"/>
  <c r="B28" i="3" l="1"/>
  <c r="A28" i="3"/>
  <c r="B26" i="3"/>
  <c r="C27" i="3" s="1"/>
  <c r="A26" i="3"/>
  <c r="C25" i="3"/>
  <c r="D26" i="3" s="1"/>
  <c r="B24" i="3"/>
  <c r="C23" i="3" s="1"/>
  <c r="A24" i="3"/>
  <c r="B22" i="3"/>
  <c r="A22" i="3"/>
  <c r="E16" i="3"/>
  <c r="C16" i="3"/>
  <c r="E14" i="3"/>
  <c r="C14" i="3"/>
  <c r="D15" i="3" s="1"/>
  <c r="E12" i="3"/>
  <c r="C12" i="3"/>
  <c r="D13" i="3" s="1"/>
  <c r="E10" i="3"/>
  <c r="C10" i="3"/>
  <c r="D9" i="3" s="1"/>
  <c r="E8" i="3"/>
  <c r="C8" i="3"/>
  <c r="E6" i="3"/>
  <c r="C6" i="3"/>
  <c r="D7" i="3" s="1"/>
  <c r="B30" i="3" l="1"/>
  <c r="D24" i="3"/>
  <c r="D11" i="3"/>
  <c r="B34" i="3" l="1"/>
  <c r="B33"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<sst xmlns="http://schemas.openxmlformats.org/spreadsheetml/2006/main" count="324" uniqueCount="182">
  <si>
    <t>UNIVERSIDAD NACIONAL DE CHIMBORAZO</t>
  </si>
  <si>
    <t>INGENIERIA CIVIL</t>
  </si>
  <si>
    <t>AGUA POTABLE</t>
  </si>
  <si>
    <t>PROYECCIÓN POBLACIONAL CANTONES DEL ECUADOR</t>
  </si>
  <si>
    <t>Canton</t>
  </si>
  <si>
    <t xml:space="preserve">Baños </t>
  </si>
  <si>
    <t xml:space="preserve">Datos INEC </t>
  </si>
  <si>
    <t xml:space="preserve">Metodo Aritmetico </t>
  </si>
  <si>
    <t xml:space="preserve">Metodo Geometrico </t>
  </si>
  <si>
    <t>Año - Censo</t>
  </si>
  <si>
    <t xml:space="preserve">Poblacion </t>
  </si>
  <si>
    <t>ka</t>
  </si>
  <si>
    <t>Δka</t>
  </si>
  <si>
    <t>%</t>
  </si>
  <si>
    <t>kg</t>
  </si>
  <si>
    <t xml:space="preserve">Datos de Analisis Metodo Aritmetico </t>
  </si>
  <si>
    <t xml:space="preserve">Datos Analisis Geometrico </t>
  </si>
  <si>
    <r>
      <rPr>
        <b/>
        <i/>
        <sz val="12"/>
        <color theme="1"/>
        <rFont val="Arial"/>
        <family val="2"/>
      </rPr>
      <t>Instituto Nacional de Estadistica y Censo</t>
    </r>
    <r>
      <rPr>
        <i/>
        <sz val="12"/>
        <color theme="1"/>
        <rFont val="Arial"/>
        <family val="2"/>
      </rPr>
      <t xml:space="preserve"> https://www.ecuadorencifras.gob.ec/documentos/web-inec/Bibliotecas/Fasciculos_Censales/Fasc_Cantonales/Tungurahua/Fasciculo_Baños.pdf</t>
    </r>
  </si>
  <si>
    <t>Promedio de Ka</t>
  </si>
  <si>
    <t xml:space="preserve">Poblacional Futura - Aritmetico </t>
  </si>
  <si>
    <r>
      <t xml:space="preserve">Conclusion: </t>
    </r>
    <r>
      <rPr>
        <sz val="12"/>
        <color theme="1"/>
        <rFont val="Arial"/>
        <family val="2"/>
      </rPr>
      <t>Finalmente se puede deducir que la proyeccion poblacional del canton Baños es geometrica cabe recalcar que se utilizo los ultimos tres censos donde se evidencia claramente una proyeccion Geometrica.</t>
    </r>
    <r>
      <rPr>
        <b/>
        <sz val="12"/>
        <color theme="1"/>
        <rFont val="Arial"/>
        <family val="2"/>
      </rPr>
      <t xml:space="preserve"> </t>
    </r>
    <r>
      <rPr>
        <sz val="12"/>
        <color theme="1"/>
        <rFont val="Arial"/>
        <family val="2"/>
      </rPr>
      <t>Por lo cual se descarta el aritmetico debido a que su tasa de incremento (pendiente) representa valores mayores al 25%</t>
    </r>
    <r>
      <rPr>
        <b/>
        <sz val="12"/>
        <color theme="1"/>
        <rFont val="Arial"/>
        <family val="2"/>
      </rPr>
      <t>.</t>
    </r>
  </si>
  <si>
    <t>Cantón:</t>
  </si>
  <si>
    <t>Cuenca</t>
  </si>
  <si>
    <t>1. DATOS INEC y PDOT</t>
  </si>
  <si>
    <t>Datos INEC y PDOT</t>
  </si>
  <si>
    <t>Método Arimético</t>
  </si>
  <si>
    <t>Método Geométrico</t>
  </si>
  <si>
    <t xml:space="preserve">Año </t>
  </si>
  <si>
    <t>Población</t>
  </si>
  <si>
    <t>Ka</t>
  </si>
  <si>
    <t>∆Ka</t>
  </si>
  <si>
    <t>Kg</t>
  </si>
  <si>
    <t xml:space="preserve">2. DATOS INEC Y PDOT </t>
  </si>
  <si>
    <t>Kap</t>
  </si>
  <si>
    <t>Proyección</t>
  </si>
  <si>
    <t xml:space="preserve"> Se excluyeron los censos de 1950 y 1962 por su tendencia geométrica, y el de 1990 por desviarse ligeramente del patrón lineal observado. La exclusión de estos valores atípicos permitió realizar una proyección aritmética de la población con una diferencia de pendientes menor al 25% y un R2=0.9995 con función lineal, siendo esto posible gracias a la estabilidad económica, migración progresiva y una planificación urbana eficiente en el cantón.</t>
  </si>
  <si>
    <t>Cantón</t>
  </si>
  <si>
    <t>Guano</t>
  </si>
  <si>
    <t>1. DATOS INEC</t>
  </si>
  <si>
    <r>
      <rPr>
        <b/>
        <sz val="11"/>
        <color theme="1"/>
        <rFont val="Calibri"/>
        <family val="2"/>
        <scheme val="minor"/>
      </rPr>
      <t>Obtenido de:</t>
    </r>
    <r>
      <rPr>
        <sz val="11"/>
        <color theme="1"/>
        <rFont val="Calibri"/>
        <family val="2"/>
        <scheme val="minor"/>
      </rPr>
      <t xml:space="preserve"> chrome-extension://efaidnbmnnnibpcajpcglclefindmkaj/https://www.ecuadorencifras.gob.ec/documentos/web-inec/Bibliotecas/Fasciculos_Censales/Fasc_Cantonales/Chimborazo/Fasciculo_Guano.pdf</t>
    </r>
  </si>
  <si>
    <t>Datos Inec</t>
  </si>
  <si>
    <t>Método aritmético</t>
  </si>
  <si>
    <t>Método geométrico</t>
  </si>
  <si>
    <r>
      <rPr>
        <b/>
        <sz val="11"/>
        <color theme="1"/>
        <rFont val="Aptos Narrow"/>
        <family val="2"/>
      </rPr>
      <t>Δ</t>
    </r>
    <r>
      <rPr>
        <b/>
        <sz val="11"/>
        <color theme="1"/>
        <rFont val="Calibri"/>
        <family val="2"/>
        <scheme val="minor"/>
      </rPr>
      <t>ka</t>
    </r>
  </si>
  <si>
    <t>Aritmético</t>
  </si>
  <si>
    <t>Geométrico</t>
  </si>
  <si>
    <t>OBSERVACIÓN</t>
  </si>
  <si>
    <t xml:space="preserve">  </t>
  </si>
  <si>
    <t>Se realizaron los dos métodos de proyección, tanto el aritmético como el geométrico, en donde se pudo observar que el que más se ajusta es el geomético tras analizar la variación de pendientes por el método aritmetico sobrepasando el 25%. Además se obtuvo los datos de los tres ultimos años en los cuales se obtenian un crecimeinto poblacional significativo.</t>
  </si>
  <si>
    <t>CANTÓN : IBARRA</t>
  </si>
  <si>
    <t>DATOS INEC</t>
  </si>
  <si>
    <t>MÉTODO ARITMÉTICO</t>
  </si>
  <si>
    <t>CENSO (años)</t>
  </si>
  <si>
    <t xml:space="preserve">HABITANTES </t>
  </si>
  <si>
    <t>Promedio</t>
  </si>
  <si>
    <t>Tomado de: www.ecuadorencifras.gob.ec</t>
  </si>
  <si>
    <t>ARITMÉTICO</t>
  </si>
  <si>
    <t>AÑOS</t>
  </si>
  <si>
    <t>POBLACIÓN</t>
  </si>
  <si>
    <t>GRÁFICOS</t>
  </si>
  <si>
    <t>AÑO</t>
  </si>
  <si>
    <t>POBLACION</t>
  </si>
  <si>
    <t>Kap:</t>
  </si>
  <si>
    <t>Conclusión</t>
  </si>
  <si>
    <t>Al revisar los datos de la población, se decidió usar el método aritmético porque se ajusta mejor a la tendencia que muestran los datos en vista que existe un crecimiento poblacional, esto nos quiere decir del Ka&lt;=25%. Además, la pendiente es bastante constante, lo que indica que el crecimiento es parejo y puede representarse adecuadamente con una línea recta, se debe a que el sector urbano incrementa debido a que llega las primeras sucursales de bancos por el sector dando iniciativa a un desarrollo de la población.</t>
  </si>
  <si>
    <t>DATOS INEC_LATACUNGA</t>
  </si>
  <si>
    <t>promedio</t>
  </si>
  <si>
    <t>PROYECCIÓN</t>
  </si>
  <si>
    <t>Bibliografia</t>
  </si>
  <si>
    <t>http://www.ecuadorencifras.gob.ec/documentos/web-inec/Bibliotecas/Fasciculos_Censales/Fasc_Cantonales/Cotopaxi/Fasciculo_Latacunga.pdf</t>
  </si>
  <si>
    <r>
      <rPr>
        <b/>
        <sz val="11"/>
        <color theme="1"/>
        <rFont val="Abadi"/>
        <family val="2"/>
      </rPr>
      <t>Conclusión:</t>
    </r>
    <r>
      <rPr>
        <sz val="11"/>
        <color theme="1"/>
        <rFont val="Abadi"/>
        <family val="2"/>
      </rPr>
      <t xml:space="preserve">
Se opta por realizar la proyección poblacional utilizando el método aritmético, considerando que se trata de un período largo de años y una población numerosa, condiciones para las cuales el método geométrico no es el más adecuado.
Además, mediante el análisis gráfico, se pudo observar una tendencia hacia la linealidad en el crecimiento poblacional. Los dos últimos porcentajes de incremento registrados rondan el 25%, lo que sugiere una disminución en la tasa de crecimiento relativo y una transición hacia un comportamiento más aritmético.
Por lo tanto, se considera que la proyección con el método aritmético resulta en una estimación más ajustada a la realidad, al reflejar mejor la tendencia reciente de crecimiento poblacional del cantón.</t>
    </r>
  </si>
  <si>
    <t>CANTON:</t>
  </si>
  <si>
    <t>LOJA</t>
  </si>
  <si>
    <t>MÉTODO ARITMETICO</t>
  </si>
  <si>
    <t>MÉTODO GEOMÉTRICO</t>
  </si>
  <si>
    <t xml:space="preserve">AÑO </t>
  </si>
  <si>
    <r>
      <rPr>
        <b/>
        <sz val="11"/>
        <color theme="1"/>
        <rFont val="Calibri"/>
        <family val="2"/>
        <scheme val="minor"/>
      </rPr>
      <t>Fuente:</t>
    </r>
    <r>
      <rPr>
        <sz val="11"/>
        <color theme="1"/>
        <rFont val="Calibri"/>
        <family val="2"/>
        <scheme val="minor"/>
      </rPr>
      <t xml:space="preserve"> </t>
    </r>
    <r>
      <rPr>
        <i/>
        <sz val="11"/>
        <color theme="1"/>
        <rFont val="Calibri"/>
        <family val="2"/>
        <scheme val="minor"/>
      </rPr>
      <t>Instituto Nacional de Estadística y Censos. (2001). Censo de Población y Vivienda 2001: Cantón Loja, Fascículo. Quito, Ecuador: INEC.</t>
    </r>
  </si>
  <si>
    <t>prom ka</t>
  </si>
  <si>
    <t>PROYECCIÓN FUTURA</t>
  </si>
  <si>
    <t>GEOMÉTRICO</t>
  </si>
  <si>
    <t>CONCLUSIÓN</t>
  </si>
  <si>
    <t>Aunque las pendientes del método aritmético superan el 25% en algunos periodos, este método sigue siendo el más adecuado para proyectar el crecimiento del cantón Loja. Esto se debe a que el método geométrico implica un crecimiento exponencial, lo cual no es coherente con la realidad socioeconómica del cantón, que carece de fuentes de empleo estables y una infraestructura adecuada para soportar un crecimiento tan acelerado.</t>
  </si>
  <si>
    <t>Años</t>
  </si>
  <si>
    <t>Poblado Urbano</t>
  </si>
  <si>
    <t>Método Aritmético</t>
  </si>
  <si>
    <t>∆ Ka</t>
  </si>
  <si>
    <r>
      <rPr>
        <b/>
        <sz val="11"/>
        <color theme="1"/>
        <rFont val="Aptos Narrow"/>
        <family val="2"/>
      </rPr>
      <t>≤</t>
    </r>
    <r>
      <rPr>
        <b/>
        <sz val="11"/>
        <color theme="1"/>
        <rFont val="Yu Gothic Light"/>
        <family val="2"/>
      </rPr>
      <t xml:space="preserve"> 25 %</t>
    </r>
  </si>
  <si>
    <t xml:space="preserve">Ilustración 1. </t>
  </si>
  <si>
    <t>PROMEDIO</t>
  </si>
  <si>
    <t>Fuente: INEC 2001, https://www.ecuadorencifras.gob.ec/institucional/home/</t>
  </si>
  <si>
    <t>Población Futura</t>
  </si>
  <si>
    <t>Ilustración 2.</t>
  </si>
  <si>
    <t>Fuente: INEC 2010, https://www.ecuadorencifras.gob.ec/institucional/home/</t>
  </si>
  <si>
    <t xml:space="preserve">Comentario: Se elije una tendencia de línea aritmética debido a que visualmente se puede observar que la mayor parte del crecimiento poblacional sigue una tendencia en línea recta, pero tambien se observa que en los años 80-90 existe una grada devido a un evento de aumento en la población especificamente indigena la cual de los sectores rurales migraron a la ciudad, por otro lado podemos examinar de que cumplen con la variación que tiene que ser menor o igual al 25% lo que nos mensiona como regla el metodo, en el caso de aquellos que no cumplen con la regla se los puede considerar valores atípicos debido a eventualidades antes mencionada. </t>
  </si>
  <si>
    <t>M. GEOMÉTRICO</t>
  </si>
  <si>
    <t>CANTÓN:</t>
  </si>
  <si>
    <t>QUITO</t>
  </si>
  <si>
    <t>Año</t>
  </si>
  <si>
    <t>Población Cantón Quito</t>
  </si>
  <si>
    <t>ΔK</t>
  </si>
  <si>
    <t>(Instituto Nacional de Estadística y Censos [INEC], 2022)      https://www.ecuadorencifras.gob.ec/documentos/web-inec/Bibliotecas/Fasciculos_Censales/Fasc_Cantonales/Pichincha/Fasciculo_Quito.pdf</t>
  </si>
  <si>
    <t xml:space="preserve">Geométrico </t>
  </si>
  <si>
    <t>Observación</t>
  </si>
  <si>
    <t>Una vez comparados ambos métodos, el aritmético resulta el más adecuado, ya que evita una sobreestimación de la población. En el tramo analizado, las pendientes no superan el 25%, lo cual se considera aceptable para la aplicación de este método y refuerza la coherencia con la evolución histórica y las condiciones actuales de Quito.</t>
  </si>
  <si>
    <t>RIOBAMBA</t>
  </si>
  <si>
    <t>Datos INEC</t>
  </si>
  <si>
    <t>Método Artimético</t>
  </si>
  <si>
    <t>Prom Ka</t>
  </si>
  <si>
    <t>2. GRAFICO DE DISPERSIÓN</t>
  </si>
  <si>
    <r>
      <rPr>
        <b/>
        <sz val="11"/>
        <color theme="1"/>
        <rFont val="Calibri"/>
        <family val="2"/>
        <scheme val="minor"/>
      </rPr>
      <t xml:space="preserve">Conclusión: </t>
    </r>
    <r>
      <rPr>
        <sz val="11"/>
        <color theme="1"/>
        <rFont val="Calibri"/>
        <family val="2"/>
        <scheme val="minor"/>
      </rPr>
      <t>Hemos decidido adoptar un modelo de crecimiento aritmético para nuestras proyecciones, dado que las variaciones en las pendientes del crecimiento urbano son menores al 25%, lo cual indica una expansión moderada y constante del área de estudio. Además, la ciudad de Riobamba presenta condiciones socioeconómicas estables, sin un dinamismo poblacional o económico lo suficientemente acelerado como para justificar un crecimiento exponencial.</t>
    </r>
  </si>
  <si>
    <t xml:space="preserve">CANTON </t>
  </si>
  <si>
    <t>TULCÁN</t>
  </si>
  <si>
    <r>
      <t>∆</t>
    </r>
    <r>
      <rPr>
        <b/>
        <sz val="9.9"/>
        <color theme="1"/>
        <rFont val="Aptos Narrow"/>
        <family val="2"/>
      </rPr>
      <t>ka</t>
    </r>
  </si>
  <si>
    <r>
      <t xml:space="preserve">Conclusión: </t>
    </r>
    <r>
      <rPr>
        <sz val="11"/>
        <color theme="1"/>
        <rFont val="Calibri"/>
        <family val="2"/>
        <scheme val="minor"/>
      </rPr>
      <t xml:space="preserve"> Después de analizar la gráfica de dispersión, se considero una tendencia lineal  a una polinómica, para evitar sobredimensionamientos debido a las fuentes de trabajo o del desarrollo del cantón, considerando el método aritmético, debido a que el crecimiento poblacional  es constante y lineal en  los ultimos años cumpliendo con el porcentaje de pendientes  </t>
    </r>
    <r>
      <rPr>
        <sz val="11"/>
        <color theme="1"/>
        <rFont val="Aptos Narrow"/>
        <family val="2"/>
      </rPr>
      <t>≤ 25 %.</t>
    </r>
  </si>
  <si>
    <t>Ciudad</t>
  </si>
  <si>
    <t>Guayaquil</t>
  </si>
  <si>
    <t>POBLACION (en miles)</t>
  </si>
  <si>
    <r>
      <rPr>
        <b/>
        <sz val="11"/>
        <color theme="1"/>
        <rFont val="Calibri"/>
        <family val="2"/>
      </rPr>
      <t>Δ</t>
    </r>
    <r>
      <rPr>
        <b/>
        <sz val="11"/>
        <color theme="1"/>
        <rFont val="Calibri"/>
        <family val="2"/>
        <scheme val="minor"/>
      </rPr>
      <t>ka</t>
    </r>
  </si>
  <si>
    <t>Δka &lt;= 25%</t>
  </si>
  <si>
    <t>Promedio ka</t>
  </si>
  <si>
    <r>
      <rPr>
        <b/>
        <sz val="11"/>
        <color theme="1"/>
        <rFont val="Calibri"/>
        <family val="2"/>
        <scheme val="minor"/>
      </rPr>
      <t>Fuente:</t>
    </r>
    <r>
      <rPr>
        <sz val="11"/>
        <color theme="1"/>
        <rFont val="Calibri"/>
        <family val="2"/>
        <scheme val="minor"/>
      </rPr>
      <t xml:space="preserve"> </t>
    </r>
    <r>
      <rPr>
        <i/>
        <sz val="11"/>
        <color theme="1"/>
        <rFont val="Calibri"/>
        <family val="2"/>
        <scheme val="minor"/>
      </rPr>
      <t>Instituto Nacional de Estadística y Censos. (2001). Censo de Población y Vivienda 2001: Cantón Guayaquil, Fascículo. Quito, Ecuador: INEC.</t>
    </r>
  </si>
  <si>
    <t>Cantón: Manta</t>
  </si>
  <si>
    <r>
      <rPr>
        <b/>
        <sz val="11"/>
        <color theme="1"/>
        <rFont val="Aptos Narrow"/>
        <family val="2"/>
      </rPr>
      <t>∆</t>
    </r>
    <r>
      <rPr>
        <b/>
        <sz val="11"/>
        <color theme="1"/>
        <rFont val="Calibri"/>
        <family val="2"/>
        <scheme val="minor"/>
      </rPr>
      <t>ka</t>
    </r>
  </si>
  <si>
    <t>Fuente: INEC</t>
  </si>
  <si>
    <t>Se aplicaron ambos métodos estadísticos para determinar la población futura (Aritmético y Geométrico), Dado que las tasas de crecimiento aritmético presentan una alta variabilidad entre los diferentes periodos censales, con incrementos porcentuales que oscilan significativamente (de 47% hasta 142% y descensos posteriores), se evidencia una tendencia de crecimiento no lineal de la población. Razón por la cual se ha optado por el método geométrico, dándonos a entender que la población crecerá mucho más sin llevar a sobreestimar el crecimiento poblacional, lo que evidencia que la calidad de vida en el cantón será próspera por diversos factores, como el turismo que genera empleos directos e indirectos</t>
  </si>
  <si>
    <t>CIUDAD</t>
  </si>
  <si>
    <t>PORTOVIEJO</t>
  </si>
  <si>
    <t>Metodo Aritmetico</t>
  </si>
  <si>
    <t>ANALISIS SIN DATOS ATIPICOS</t>
  </si>
  <si>
    <t>Poblacio</t>
  </si>
  <si>
    <t>&lt;= 25%</t>
  </si>
  <si>
    <t>HABITANTES</t>
  </si>
  <si>
    <t>Σka</t>
  </si>
  <si>
    <t>Nota: Despreciamos el valor del año de 1974 porque hay discrepancia con el resto de valores que presentan un crecimiento aritmetico y viasulamente se puede notar que el punto no aporta para calcular con la poblacion futura.</t>
  </si>
  <si>
    <t xml:space="preserve">Aplicamos el método aritmético ya que en los últimos registros se observa un crecimiento poblacional lineal esto quiere decir que le valos del Ka es &lt;= al 25%; este acontecimiento se debe a gracias a su ubicación estratégica, el desarrollo agrícola, su rol como capital provincial y la expansión del comercio. </t>
  </si>
  <si>
    <t>Bibliografia:</t>
  </si>
  <si>
    <t>INEC. (2015). PIRÁMIDE DE POBLACIÓN . Censo 2001 CANTÓN PORTOVIEJO. Ecuadorencifras.Com, 5–8. https://www.ecuadorencifras.gob.ec/documentos/web-inec/Bibliotecas/Fasciculos_Censales/Fasc_Cantonales/Manabi/Fasciculo_Portoviejo.pdf</t>
  </si>
  <si>
    <t xml:space="preserve">Quevedo </t>
  </si>
  <si>
    <t xml:space="preserve">Población: </t>
  </si>
  <si>
    <t xml:space="preserve">Urbana </t>
  </si>
  <si>
    <t xml:space="preserve">Datos poblacionales del cantón Quevedo INEC </t>
  </si>
  <si>
    <t>Poblacion en el area urbana y rural por sexo - Quevedo</t>
  </si>
  <si>
    <t xml:space="preserve">Método Aritmético </t>
  </si>
  <si>
    <t xml:space="preserve">Población </t>
  </si>
  <si>
    <t xml:space="preserve">Δka </t>
  </si>
  <si>
    <t xml:space="preserve">2. POBLACION FUTURA </t>
  </si>
  <si>
    <t>Fuente: Censo INEC, 1950-2001</t>
  </si>
  <si>
    <t xml:space="preserve"> </t>
  </si>
  <si>
    <t xml:space="preserve">1.- Población histórica de Quevedo de acuerdo al INEC </t>
  </si>
  <si>
    <t>2.- Proyección  del crecimiento histórico del Cantón Quevedo</t>
  </si>
  <si>
    <t xml:space="preserve">3.- Despreciación de datos para el análisis de población </t>
  </si>
  <si>
    <t xml:space="preserve">4. Proyección a futuro del cantón Quevedo </t>
  </si>
  <si>
    <t>5. CONCLUSION:</t>
  </si>
  <si>
    <t>Quevedo ha vivido un crecimiento demográfico notable, especialmente en 1950, 1962 y 1974, con una tendencia geométrica. Sin embargo, estos datos fueron descartados debido a que, desde 1982 el crecimiento ha sido más lineal y constante, por lo que se aplicó el método aritmético para proyectar la población futura, con variaciones menores al 25% y un R = 0.9965, lo cual respalda la estabilidad económica para sostener un crecimiento ordenado que ofrece el cantón urbanístico.</t>
  </si>
  <si>
    <t xml:space="preserve">TASAS DE CRECIMIENTO ARITMETICO </t>
  </si>
  <si>
    <t xml:space="preserve">CRECIMIENTO GEOMETRICO CON FUENTES DE TRABAJO </t>
  </si>
  <si>
    <t>se omite el censo debido a que probablemete exite y sacando las tasas de creciento de tales censos que demuestran ser mayor al 25 %</t>
  </si>
  <si>
    <t xml:space="preserve">Quevedo es un canton que cuenta con una alta demanda laboral, ya que su principal fuente de economia es la agricultura y el turismo </t>
  </si>
  <si>
    <t>Se omite el censo del año 2001 debido a que existio un crecimiento poblacional extremedamente alto en comparacion de los otros años, probablemente esto fue resultado de la dolarización</t>
  </si>
  <si>
    <t xml:space="preserve">Ademas las tasas de crecimiento de los censos realizados en 1982, 1990 y 2010 demuestran una variacion mayor al 25% que conjuntamente con el coeficiente de determminacion corrobora el crecimiento geometrico realizado </t>
  </si>
  <si>
    <t xml:space="preserve">CANTÓN </t>
  </si>
  <si>
    <t>TENA</t>
  </si>
  <si>
    <t>1.- DATOS DE LA INEC</t>
  </si>
  <si>
    <t>Datos NEC</t>
  </si>
  <si>
    <r>
      <rPr>
        <b/>
        <sz val="11"/>
        <color theme="1"/>
        <rFont val="Symbol"/>
        <family val="1"/>
        <charset val="2"/>
      </rPr>
      <t>D</t>
    </r>
    <r>
      <rPr>
        <b/>
        <sz val="11"/>
        <color theme="1"/>
        <rFont val="Aptos Narrow"/>
        <family val="2"/>
      </rPr>
      <t>ka</t>
    </r>
  </si>
  <si>
    <t>2. POBLACION FUTURA</t>
  </si>
  <si>
    <t>M. ARITMÉTICO</t>
  </si>
  <si>
    <r>
      <t xml:space="preserve">Fuente: </t>
    </r>
    <r>
      <rPr>
        <sz val="11"/>
        <color theme="1"/>
        <rFont val="Calibri"/>
        <family val="2"/>
        <scheme val="minor"/>
      </rPr>
      <t xml:space="preserve">Instituto Nacional de Estadistica y Censos	</t>
    </r>
    <r>
      <rPr>
        <b/>
        <sz val="11"/>
        <color theme="1"/>
        <rFont val="Calibri"/>
        <family val="2"/>
        <scheme val="minor"/>
      </rPr>
      <t xml:space="preserve">		
			</t>
    </r>
  </si>
  <si>
    <t>https://www.ecuadorencifras.gob.ec/documentos/web-inec/Bibliotecas/Fasciculos_Censales/Fasc_Cantonales/Napo/Fasciculo_Tena.pdf</t>
  </si>
  <si>
    <t>3. CRECIMIENTO HISTORICO</t>
  </si>
  <si>
    <t>ANALISIS</t>
  </si>
  <si>
    <t>Se puede deducir que la proyección poblacional que presenta el Cantón Tena es geométrico. Además, se descarta el metodo aritmético ya que se observa una diferencia de pendientes menores a 25%  entre 1982 - 2001, por lo que el método mas adecuado es el geométrico.</t>
  </si>
  <si>
    <t>SANTA CRUZ</t>
  </si>
  <si>
    <t>Datos INEC Y PDOT</t>
  </si>
  <si>
    <t>Metodo Aritmético</t>
  </si>
  <si>
    <t>Metodo Geométrico</t>
  </si>
  <si>
    <t>Metodo Mixto</t>
  </si>
  <si>
    <t>Poblacion</t>
  </si>
  <si>
    <t>Habitantes</t>
  </si>
  <si>
    <t>https://www.ecuadorencifras.gob.ec/documentos/web-inec/Poblacion_y_Demografia/CPV_aplicativos/datos_generales_cpv/20santacruz.pdf</t>
  </si>
  <si>
    <t>NOTA</t>
  </si>
  <si>
    <r>
      <t>1.-</t>
    </r>
    <r>
      <rPr>
        <sz val="12"/>
        <color theme="1"/>
        <rFont val="Calibri"/>
        <family val="2"/>
        <scheme val="minor"/>
      </rPr>
      <t xml:space="preserve"> En la proyeccion de la poblacion futura de Santa Cruz se puede observar un crecimiento poblacional considerado</t>
    </r>
    <r>
      <rPr>
        <b/>
        <sz val="12"/>
        <color theme="1"/>
        <rFont val="Calibri"/>
        <family val="2"/>
        <scheme val="minor"/>
      </rPr>
      <t xml:space="preserve"> superando tasas de crecimiento del 25%</t>
    </r>
    <r>
      <rPr>
        <sz val="12"/>
        <color theme="1"/>
        <rFont val="Calibri"/>
        <family val="2"/>
        <scheme val="minor"/>
      </rPr>
      <t xml:space="preserve"> sin considerar el año 2001 por el cual se descarta el metodo aritmetico debido a que no existe un crecimiento constante lineal de tal manera que el metodo mas adecuado para la proyeccion de la poblacion futura es el</t>
    </r>
    <r>
      <rPr>
        <b/>
        <sz val="12"/>
        <color theme="1"/>
        <rFont val="Calibri"/>
        <family val="2"/>
        <scheme val="minor"/>
      </rPr>
      <t xml:space="preserve"> geométrico</t>
    </r>
    <r>
      <rPr>
        <sz val="12"/>
        <color theme="1"/>
        <rFont val="Calibri"/>
        <family val="2"/>
        <scheme val="minor"/>
      </rPr>
      <t>; este crecimiento se puede dar a diversos factores tales como una buena dinamica economica y demografica de la ciudad, que genera oportunidades laborales y el turismo atrae poblacion de tal manera que la tasa de crecimiento poblacional a futuro seguira una trayectoria exponencial.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</si>
</sst>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 #,##0.00_ ;_ * \-#,##0.00_ ;_ * &quot;-&quot;??_ ;_ @_ "/>
    <numFmt numFmtId="164" formatCode="0.000"/>
    <numFmt numFmtId="165" formatCode="0.0000"/>
    <numFmt numFmtId="166" formatCode="0.00000"/>
    <numFmt numFmtId="167" formatCode="_ * #,##0_ ;_ * \-#,##0_ ;_ * &quot;-&quot;??_ ;_ @_ "/>
    <numFmt numFmtId="168" formatCode="0.0%"/>
    <numFmt numFmtId="169" formatCode="0.0000%"/>
    <numFmt numFmtId="170" formatCode="0.0000000000000"/>
  </numFmts>
  <fonts count="33"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1"/>
      <color theme="1"/>
      <name val="Aptos Narrow"/>
      <family val="2"/>
    </font>
    <font>
      <sz val="12"/>
      <color theme="1"/>
      <name val="Calibri"/>
      <family val="2"/>
      <scheme val="minor"/>
    </font>
    <font>
      <sz val="11"/>
      <name val="Calibri"/>
      <family val="2"/>
      <scheme val="minor"/>
    </font>
    <font>
      <b/>
      <sz val="11"/>
      <name val="Calibri"/>
      <family val="2"/>
      <scheme val="minor"/>
    </font>
    <font>
      <sz val="10"/>
      <color theme="1"/>
      <name val="Calibri"/>
      <family val="2"/>
      <scheme val="minor"/>
    </font>
    <font>
      <sz val="11"/>
      <color theme="1"/>
      <name val="Aptos Narrow"/>
      <family val="2"/>
    </font>
    <font>
      <i/>
      <sz val="11"/>
      <color theme="1"/>
      <name val="Calibri"/>
      <family val="2"/>
      <scheme val="minor"/>
    </font>
    <font>
      <b/>
      <sz val="16"/>
      <color theme="1"/>
      <name val="Calibri"/>
      <family val="2"/>
      <scheme val="minor"/>
    </font>
    <font>
      <b/>
      <sz val="9.9"/>
      <color theme="1"/>
      <name val="Aptos Narrow"/>
      <family val="2"/>
    </font>
    <font>
      <b/>
      <sz val="11"/>
      <color rgb="FFFF0000"/>
      <name val="Calibri"/>
      <family val="2"/>
      <scheme val="minor"/>
    </font>
    <font>
      <b/>
      <sz val="12"/>
      <color theme="1"/>
      <name val="Calibri"/>
      <family val="2"/>
      <scheme val="minor"/>
    </font>
    <font>
      <b/>
      <sz val="11"/>
      <color theme="1"/>
      <name val="Calibri"/>
      <family val="2"/>
    </font>
    <font>
      <sz val="11"/>
      <color theme="1"/>
      <name val="Calibri"/>
      <family val="2"/>
    </font>
    <font>
      <u/>
      <sz val="11"/>
      <color theme="10"/>
      <name val="Calibri"/>
      <family val="2"/>
      <scheme val="minor"/>
    </font>
    <font>
      <b/>
      <sz val="11"/>
      <color theme="1"/>
      <name val="Aptos Narrow"/>
      <family val="1"/>
      <charset val="2"/>
    </font>
    <font>
      <b/>
      <sz val="11"/>
      <color theme="1"/>
      <name val="Symbol"/>
      <family val="1"/>
      <charset val="2"/>
    </font>
    <font>
      <b/>
      <sz val="11"/>
      <color theme="1"/>
      <name val="Times New Roman"/>
      <family val="1"/>
    </font>
    <font>
      <sz val="12"/>
      <color theme="1"/>
      <name val="Times New Roman"/>
      <family val="1"/>
    </font>
    <font>
      <b/>
      <sz val="10"/>
      <color theme="1"/>
      <name val="Calibri"/>
      <family val="2"/>
      <scheme val="minor"/>
    </font>
    <font>
      <b/>
      <sz val="12"/>
      <color theme="1"/>
      <name val="Arial"/>
      <family val="2"/>
    </font>
    <font>
      <sz val="12"/>
      <color theme="1"/>
      <name val="Arial"/>
      <family val="2"/>
    </font>
    <font>
      <i/>
      <sz val="12"/>
      <color theme="1"/>
      <name val="Arial"/>
      <family val="2"/>
    </font>
    <font>
      <b/>
      <i/>
      <sz val="12"/>
      <color theme="1"/>
      <name val="Arial"/>
      <family val="2"/>
    </font>
    <font>
      <b/>
      <sz val="20"/>
      <name val="Calibri"/>
      <family val="2"/>
      <scheme val="minor"/>
    </font>
    <font>
      <b/>
      <sz val="11"/>
      <color theme="1"/>
      <name val="Yu Gothic Light"/>
      <family val="2"/>
    </font>
    <font>
      <sz val="11"/>
      <color theme="1"/>
      <name val="Yu Gothic Light"/>
      <family val="2"/>
    </font>
    <font>
      <sz val="11"/>
      <color theme="1"/>
      <name val="Abadi"/>
      <family val="2"/>
    </font>
    <font>
      <b/>
      <sz val="11"/>
      <color theme="1"/>
      <name val="Abadi"/>
      <family val="2"/>
    </font>
  </fonts>
  <fills count="8">
    <fill>
      <patternFill patternType="none"/>
    </fill>
    <fill>
      <patternFill patternType="gray125"/>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2" tint="-0.89999084444715716"/>
        <bgColor indexed="64"/>
      </patternFill>
    </fill>
    <fill>
      <patternFill patternType="solid">
        <fgColor theme="0" tint="-4.9989318521683403E-2"/>
        <bgColor indexed="64"/>
      </patternFill>
    </fill>
    <fill>
      <patternFill patternType="solid">
        <fgColor theme="2"/>
        <bgColor indexed="64"/>
      </patternFill>
    </fill>
  </fills>
  <borders count="4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s>
  <cellStyleXfs count="4">
    <xf numFmtId="0" fontId="0" fillId="0" borderId="0"/>
    <xf numFmtId="9" fontId="1" fillId="0" borderId="0" applyFont="0" applyFill="0" applyBorder="0" applyAlignment="0" applyProtection="0"/>
    <xf numFmtId="43" fontId="1" fillId="0" borderId="0" applyFont="0" applyFill="0" applyBorder="0" applyAlignment="0" applyProtection="0"/>
    <xf numFmtId="0" fontId="18" fillId="0" borderId="0" applyNumberFormat="0" applyFill="0" applyBorder="0" applyAlignment="0" applyProtection="0"/>
  </cellStyleXfs>
  <cellXfs count="432">
    <xf numFmtId="0" fontId="0" fillId="0" borderId="0" xfId="0"/>
    <xf numFmtId="0" fontId="0" fillId="0" borderId="0" xfId="0" applyAlignment="1">
      <alignment horizontal="center"/>
    </xf>
    <xf numFmtId="0" fontId="3" fillId="0" borderId="5" xfId="0" applyFont="1" applyBorder="1"/>
    <xf numFmtId="0" fontId="0" fillId="0" borderId="5" xfId="0" applyBorder="1"/>
    <xf numFmtId="0" fontId="3" fillId="0" borderId="5" xfId="0" applyFont="1" applyBorder="1" applyAlignment="1">
      <alignment horizontal="center" vertical="center"/>
    </xf>
    <xf numFmtId="0" fontId="5" fillId="0" borderId="5" xfId="0" applyFont="1" applyBorder="1" applyAlignment="1">
      <alignment horizontal="center" vertical="center"/>
    </xf>
    <xf numFmtId="0" fontId="0" fillId="0" borderId="5" xfId="0" applyBorder="1" applyAlignment="1">
      <alignment horizontal="center" vertical="center"/>
    </xf>
    <xf numFmtId="164" fontId="0" fillId="0" borderId="5" xfId="1" applyNumberFormat="1" applyFont="1" applyBorder="1" applyAlignment="1">
      <alignment horizontal="center" vertical="center"/>
    </xf>
    <xf numFmtId="165" fontId="0" fillId="0" borderId="5" xfId="0" applyNumberFormat="1" applyBorder="1" applyAlignment="1">
      <alignment horizontal="center" vertical="center"/>
    </xf>
    <xf numFmtId="164" fontId="0" fillId="0" borderId="0" xfId="0" applyNumberFormat="1"/>
    <xf numFmtId="0" fontId="0" fillId="0" borderId="0" xfId="0" applyAlignment="1">
      <alignment horizontal="center" vertical="center"/>
    </xf>
    <xf numFmtId="164" fontId="0" fillId="0" borderId="0" xfId="1" applyNumberFormat="1" applyFont="1" applyBorder="1" applyAlignment="1">
      <alignment horizontal="center" vertical="center"/>
    </xf>
    <xf numFmtId="0" fontId="3" fillId="0" borderId="5" xfId="0" applyFont="1" applyBorder="1" applyAlignment="1">
      <alignment horizontal="center"/>
    </xf>
    <xf numFmtId="1" fontId="0" fillId="0" borderId="5" xfId="0" applyNumberFormat="1" applyBorder="1" applyAlignment="1">
      <alignment horizontal="center" vertical="center"/>
    </xf>
    <xf numFmtId="0" fontId="0" fillId="0" borderId="0" xfId="0" applyAlignment="1">
      <alignment vertical="justify" wrapText="1"/>
    </xf>
    <xf numFmtId="0" fontId="6" fillId="0" borderId="0" xfId="0" applyFont="1" applyAlignment="1">
      <alignment vertical="justify"/>
    </xf>
    <xf numFmtId="0" fontId="3" fillId="0" borderId="20" xfId="0" applyFont="1" applyBorder="1"/>
    <xf numFmtId="0" fontId="0" fillId="0" borderId="20" xfId="0" applyBorder="1"/>
    <xf numFmtId="0" fontId="3" fillId="0" borderId="0" xfId="0" applyFont="1"/>
    <xf numFmtId="0" fontId="0" fillId="0" borderId="0" xfId="0" applyAlignment="1">
      <alignment vertical="center" wrapText="1"/>
    </xf>
    <xf numFmtId="0" fontId="3" fillId="0" borderId="0" xfId="0" applyFont="1" applyAlignment="1">
      <alignment horizontal="center" wrapText="1"/>
    </xf>
    <xf numFmtId="0" fontId="0" fillId="0" borderId="0" xfId="0" applyAlignment="1">
      <alignment wrapText="1"/>
    </xf>
    <xf numFmtId="164" fontId="7" fillId="0" borderId="5" xfId="0" applyNumberFormat="1" applyFont="1" applyBorder="1"/>
    <xf numFmtId="166" fontId="0" fillId="0" borderId="5" xfId="0" applyNumberFormat="1" applyBorder="1"/>
    <xf numFmtId="164" fontId="0" fillId="0" borderId="5" xfId="0" applyNumberFormat="1" applyBorder="1"/>
    <xf numFmtId="9" fontId="0" fillId="0" borderId="5" xfId="1" applyFont="1" applyBorder="1"/>
    <xf numFmtId="9" fontId="0" fillId="0" borderId="5" xfId="0" applyNumberFormat="1" applyBorder="1"/>
    <xf numFmtId="9" fontId="0" fillId="0" borderId="0" xfId="1" applyFont="1" applyBorder="1"/>
    <xf numFmtId="0" fontId="7" fillId="0" borderId="17" xfId="0" applyFont="1" applyBorder="1" applyAlignment="1">
      <alignment horizontal="center"/>
    </xf>
    <xf numFmtId="0" fontId="7" fillId="0" borderId="5" xfId="0" applyFont="1" applyBorder="1" applyAlignment="1">
      <alignment horizontal="center"/>
    </xf>
    <xf numFmtId="0" fontId="8" fillId="0" borderId="0" xfId="0" applyFont="1"/>
    <xf numFmtId="0" fontId="8" fillId="0" borderId="5" xfId="0" applyFont="1" applyBorder="1"/>
    <xf numFmtId="1" fontId="7" fillId="0" borderId="5" xfId="0" applyNumberFormat="1" applyFont="1" applyBorder="1" applyAlignment="1">
      <alignment horizontal="center"/>
    </xf>
    <xf numFmtId="0" fontId="7" fillId="0" borderId="5" xfId="0" applyFont="1" applyBorder="1"/>
    <xf numFmtId="0" fontId="10" fillId="0" borderId="0" xfId="0" applyFont="1" applyAlignment="1">
      <alignment horizontal="center" vertical="center"/>
    </xf>
    <xf numFmtId="0" fontId="0" fillId="0" borderId="17" xfId="0" applyBorder="1" applyAlignment="1">
      <alignment horizontal="center" vertical="center" wrapText="1"/>
    </xf>
    <xf numFmtId="0" fontId="0" fillId="0" borderId="19" xfId="0" applyBorder="1" applyAlignment="1">
      <alignment horizontal="center" vertical="center" wrapText="1"/>
    </xf>
    <xf numFmtId="0" fontId="0" fillId="0" borderId="17" xfId="0" applyBorder="1" applyAlignment="1">
      <alignment horizontal="center" vertical="center"/>
    </xf>
    <xf numFmtId="0" fontId="10" fillId="0" borderId="18" xfId="0" applyFont="1" applyBorder="1" applyAlignment="1">
      <alignment horizontal="center" vertical="center"/>
    </xf>
    <xf numFmtId="0" fontId="10" fillId="0" borderId="19" xfId="0" applyFont="1" applyBorder="1" applyAlignment="1">
      <alignment horizontal="center" vertical="center"/>
    </xf>
    <xf numFmtId="0" fontId="0" fillId="0" borderId="21" xfId="0" applyBorder="1" applyAlignment="1">
      <alignment horizontal="center"/>
    </xf>
    <xf numFmtId="0" fontId="0" fillId="0" borderId="22" xfId="0" applyBorder="1" applyAlignment="1">
      <alignment horizontal="center"/>
    </xf>
    <xf numFmtId="0" fontId="0" fillId="0" borderId="20" xfId="0" applyBorder="1" applyAlignment="1">
      <alignment horizontal="center"/>
    </xf>
    <xf numFmtId="2" fontId="0" fillId="0" borderId="0" xfId="0" applyNumberFormat="1" applyAlignment="1">
      <alignment horizontal="center"/>
    </xf>
    <xf numFmtId="2" fontId="0" fillId="0" borderId="23" xfId="0" applyNumberFormat="1" applyBorder="1" applyAlignment="1">
      <alignment horizontal="center"/>
    </xf>
    <xf numFmtId="0" fontId="0" fillId="0" borderId="23" xfId="0" applyBorder="1" applyAlignment="1">
      <alignment horizontal="center"/>
    </xf>
    <xf numFmtId="165" fontId="0" fillId="0" borderId="0" xfId="0" applyNumberFormat="1" applyAlignment="1">
      <alignment horizontal="center"/>
    </xf>
    <xf numFmtId="9" fontId="0" fillId="0" borderId="0" xfId="1" applyFont="1" applyFill="1" applyBorder="1" applyAlignment="1">
      <alignment horizontal="center"/>
    </xf>
    <xf numFmtId="9" fontId="0" fillId="0" borderId="23" xfId="1" applyFont="1" applyFill="1" applyBorder="1" applyAlignment="1">
      <alignment horizontal="center"/>
    </xf>
    <xf numFmtId="9" fontId="0" fillId="0" borderId="22" xfId="1" applyFont="1" applyFill="1" applyBorder="1" applyAlignment="1">
      <alignment horizontal="center"/>
    </xf>
    <xf numFmtId="164" fontId="0" fillId="0" borderId="0" xfId="0" applyNumberFormat="1" applyAlignment="1">
      <alignment horizontal="center"/>
    </xf>
    <xf numFmtId="164" fontId="0" fillId="0" borderId="23" xfId="0" applyNumberFormat="1" applyBorder="1" applyAlignment="1">
      <alignment horizontal="center"/>
    </xf>
    <xf numFmtId="0" fontId="0" fillId="0" borderId="21" xfId="0" applyBorder="1"/>
    <xf numFmtId="0" fontId="0" fillId="0" borderId="22" xfId="0" applyBorder="1"/>
    <xf numFmtId="0" fontId="0" fillId="0" borderId="23" xfId="0" applyBorder="1"/>
    <xf numFmtId="0" fontId="0" fillId="0" borderId="24" xfId="0" applyBorder="1" applyAlignment="1">
      <alignment horizontal="center"/>
    </xf>
    <xf numFmtId="0" fontId="0" fillId="0" borderId="25" xfId="0" applyBorder="1" applyAlignment="1">
      <alignment horizontal="center"/>
    </xf>
    <xf numFmtId="0" fontId="0" fillId="0" borderId="16" xfId="0" applyBorder="1"/>
    <xf numFmtId="0" fontId="0" fillId="0" borderId="25" xfId="0" applyBorder="1"/>
    <xf numFmtId="2" fontId="0" fillId="0" borderId="0" xfId="0" applyNumberFormat="1"/>
    <xf numFmtId="2" fontId="0" fillId="0" borderId="5" xfId="0" applyNumberFormat="1" applyBorder="1"/>
    <xf numFmtId="0" fontId="0" fillId="0" borderId="5" xfId="0" applyBorder="1" applyAlignment="1">
      <alignment horizontal="center"/>
    </xf>
    <xf numFmtId="1" fontId="0" fillId="0" borderId="5" xfId="0" applyNumberFormat="1" applyBorder="1" applyAlignment="1">
      <alignment horizontal="center"/>
    </xf>
    <xf numFmtId="0" fontId="3" fillId="0" borderId="17" xfId="0" applyFont="1" applyBorder="1" applyAlignment="1">
      <alignment horizontal="center"/>
    </xf>
    <xf numFmtId="0" fontId="3" fillId="0" borderId="18" xfId="0" applyFont="1" applyBorder="1" applyAlignment="1">
      <alignment horizontal="center"/>
    </xf>
    <xf numFmtId="0" fontId="3" fillId="0" borderId="19" xfId="0" applyFont="1" applyBorder="1" applyAlignment="1">
      <alignment horizontal="center"/>
    </xf>
    <xf numFmtId="0" fontId="0" fillId="0" borderId="26" xfId="0" applyBorder="1" applyAlignment="1">
      <alignment horizontal="center"/>
    </xf>
    <xf numFmtId="0" fontId="0" fillId="0" borderId="17" xfId="0" applyBorder="1" applyAlignment="1">
      <alignment horizontal="center"/>
    </xf>
    <xf numFmtId="2" fontId="0" fillId="0" borderId="19" xfId="0" applyNumberFormat="1" applyBorder="1" applyAlignment="1">
      <alignment horizontal="center"/>
    </xf>
    <xf numFmtId="0" fontId="3" fillId="0" borderId="16" xfId="0" applyFont="1" applyBorder="1" applyAlignment="1">
      <alignment horizontal="center"/>
    </xf>
    <xf numFmtId="0" fontId="3" fillId="0" borderId="23" xfId="0" applyFont="1" applyBorder="1" applyAlignment="1">
      <alignment horizontal="center"/>
    </xf>
    <xf numFmtId="2" fontId="0" fillId="0" borderId="5" xfId="0" applyNumberFormat="1" applyBorder="1" applyAlignment="1">
      <alignment horizontal="center"/>
    </xf>
    <xf numFmtId="164" fontId="0" fillId="0" borderId="5" xfId="0" applyNumberFormat="1" applyBorder="1" applyAlignment="1">
      <alignment horizontal="center"/>
    </xf>
    <xf numFmtId="9" fontId="0" fillId="0" borderId="5" xfId="1" applyFont="1" applyBorder="1" applyAlignment="1">
      <alignment horizontal="center"/>
    </xf>
    <xf numFmtId="2" fontId="0" fillId="0" borderId="16" xfId="0" applyNumberFormat="1" applyBorder="1" applyAlignment="1">
      <alignment horizontal="center"/>
    </xf>
    <xf numFmtId="0" fontId="3" fillId="0" borderId="27" xfId="0" applyFont="1" applyBorder="1" applyAlignment="1">
      <alignment horizontal="center"/>
    </xf>
    <xf numFmtId="0" fontId="0" fillId="0" borderId="7" xfId="0" applyBorder="1" applyAlignment="1">
      <alignment horizontal="center"/>
    </xf>
    <xf numFmtId="2" fontId="0" fillId="0" borderId="28" xfId="0" applyNumberFormat="1" applyBorder="1" applyAlignment="1">
      <alignment horizontal="center"/>
    </xf>
    <xf numFmtId="2" fontId="3" fillId="0" borderId="5" xfId="0" applyNumberFormat="1" applyFont="1" applyBorder="1" applyAlignment="1">
      <alignment horizontal="center"/>
    </xf>
    <xf numFmtId="2" fontId="0" fillId="0" borderId="22" xfId="0" applyNumberFormat="1" applyBorder="1" applyAlignment="1">
      <alignment horizontal="center"/>
    </xf>
    <xf numFmtId="0" fontId="3" fillId="0" borderId="24" xfId="0" applyFont="1" applyBorder="1" applyAlignment="1">
      <alignment horizontal="center"/>
    </xf>
    <xf numFmtId="2" fontId="0" fillId="0" borderId="25" xfId="0" applyNumberFormat="1" applyBorder="1" applyAlignment="1">
      <alignment horizontal="center"/>
    </xf>
    <xf numFmtId="0" fontId="5" fillId="0" borderId="5" xfId="0" applyFont="1" applyBorder="1" applyAlignment="1">
      <alignment horizontal="center"/>
    </xf>
    <xf numFmtId="0" fontId="0" fillId="0" borderId="29" xfId="0" applyBorder="1" applyAlignment="1">
      <alignment horizontal="center"/>
    </xf>
    <xf numFmtId="9" fontId="0" fillId="0" borderId="29" xfId="1" applyFont="1" applyBorder="1" applyAlignment="1">
      <alignment horizontal="center"/>
    </xf>
    <xf numFmtId="9" fontId="0" fillId="0" borderId="0" xfId="1" applyFont="1" applyBorder="1" applyAlignment="1">
      <alignment horizontal="center"/>
    </xf>
    <xf numFmtId="0" fontId="0" fillId="0" borderId="16" xfId="0" applyBorder="1" applyAlignment="1">
      <alignment horizontal="center"/>
    </xf>
    <xf numFmtId="9" fontId="0" fillId="0" borderId="0" xfId="1" applyFont="1"/>
    <xf numFmtId="0" fontId="0" fillId="2" borderId="20" xfId="0" applyFill="1" applyBorder="1" applyAlignment="1">
      <alignment horizontal="center"/>
    </xf>
    <xf numFmtId="2" fontId="0" fillId="3" borderId="20" xfId="0" applyNumberFormat="1" applyFill="1" applyBorder="1" applyAlignment="1">
      <alignment horizontal="center"/>
    </xf>
    <xf numFmtId="2" fontId="0" fillId="0" borderId="17" xfId="0" applyNumberFormat="1" applyBorder="1" applyAlignment="1">
      <alignment horizontal="center"/>
    </xf>
    <xf numFmtId="0" fontId="0" fillId="0" borderId="27" xfId="0" applyBorder="1" applyAlignment="1">
      <alignment horizontal="center"/>
    </xf>
    <xf numFmtId="0" fontId="14" fillId="0" borderId="0" xfId="0" applyFont="1"/>
    <xf numFmtId="0" fontId="3" fillId="4" borderId="5" xfId="0" applyFont="1" applyFill="1" applyBorder="1" applyAlignment="1">
      <alignment horizontal="center"/>
    </xf>
    <xf numFmtId="0" fontId="0" fillId="4" borderId="5" xfId="0" applyFill="1" applyBorder="1" applyAlignment="1">
      <alignment horizontal="center"/>
    </xf>
    <xf numFmtId="167" fontId="0" fillId="4" borderId="5" xfId="2" applyNumberFormat="1" applyFont="1" applyFill="1" applyBorder="1" applyAlignment="1">
      <alignment horizontal="center"/>
    </xf>
    <xf numFmtId="2" fontId="0" fillId="4" borderId="5" xfId="0" applyNumberFormat="1" applyFill="1" applyBorder="1" applyAlignment="1">
      <alignment horizontal="center"/>
    </xf>
    <xf numFmtId="164" fontId="0" fillId="4" borderId="5" xfId="0" applyNumberFormat="1" applyFill="1" applyBorder="1" applyAlignment="1">
      <alignment horizontal="center"/>
    </xf>
    <xf numFmtId="9" fontId="0" fillId="4" borderId="5" xfId="0" applyNumberFormat="1" applyFill="1" applyBorder="1" applyAlignment="1">
      <alignment horizontal="center"/>
    </xf>
    <xf numFmtId="0" fontId="0" fillId="4" borderId="0" xfId="0" applyFill="1"/>
    <xf numFmtId="167" fontId="2" fillId="4" borderId="5" xfId="2" applyNumberFormat="1" applyFont="1" applyFill="1" applyBorder="1" applyAlignment="1">
      <alignment horizontal="center"/>
    </xf>
    <xf numFmtId="2" fontId="2" fillId="4" borderId="20" xfId="0" applyNumberFormat="1" applyFont="1" applyFill="1" applyBorder="1" applyAlignment="1">
      <alignment horizontal="center"/>
    </xf>
    <xf numFmtId="164" fontId="0" fillId="4" borderId="0" xfId="0" applyNumberFormat="1" applyFill="1"/>
    <xf numFmtId="167" fontId="0" fillId="4" borderId="16" xfId="2" applyNumberFormat="1" applyFont="1" applyFill="1" applyBorder="1" applyAlignment="1">
      <alignment horizontal="center"/>
    </xf>
    <xf numFmtId="0" fontId="0" fillId="4" borderId="0" xfId="0" applyFill="1" applyAlignment="1">
      <alignment horizontal="center"/>
    </xf>
    <xf numFmtId="167" fontId="0" fillId="4" borderId="0" xfId="2" applyNumberFormat="1" applyFont="1" applyFill="1" applyAlignment="1">
      <alignment horizontal="center"/>
    </xf>
    <xf numFmtId="0" fontId="3" fillId="4" borderId="0" xfId="0" applyFont="1" applyFill="1"/>
    <xf numFmtId="0" fontId="0" fillId="0" borderId="30" xfId="0" applyBorder="1"/>
    <xf numFmtId="0" fontId="0" fillId="0" borderId="31" xfId="0" applyBorder="1"/>
    <xf numFmtId="0" fontId="3" fillId="0" borderId="30" xfId="0" applyFont="1" applyBorder="1" applyAlignment="1">
      <alignment horizontal="center"/>
    </xf>
    <xf numFmtId="0" fontId="16" fillId="0" borderId="31" xfId="0" applyFont="1" applyBorder="1" applyAlignment="1">
      <alignment horizontal="center"/>
    </xf>
    <xf numFmtId="0" fontId="16" fillId="0" borderId="30" xfId="0" applyFont="1" applyBorder="1" applyAlignment="1">
      <alignment horizontal="center"/>
    </xf>
    <xf numFmtId="0" fontId="3" fillId="0" borderId="31" xfId="0" applyFont="1" applyBorder="1" applyAlignment="1">
      <alignment horizontal="center"/>
    </xf>
    <xf numFmtId="0" fontId="8" fillId="0" borderId="30" xfId="0" applyFont="1" applyBorder="1" applyAlignment="1">
      <alignment horizontal="center"/>
    </xf>
    <xf numFmtId="0" fontId="8" fillId="0" borderId="31" xfId="0" applyFont="1" applyBorder="1" applyAlignment="1">
      <alignment horizontal="center"/>
    </xf>
    <xf numFmtId="0" fontId="16" fillId="0" borderId="32" xfId="0" applyFont="1" applyBorder="1" applyAlignment="1">
      <alignment horizontal="center"/>
    </xf>
    <xf numFmtId="0" fontId="0" fillId="0" borderId="1" xfId="0" applyBorder="1"/>
    <xf numFmtId="0" fontId="0" fillId="0" borderId="11" xfId="0" applyBorder="1"/>
    <xf numFmtId="0" fontId="0" fillId="0" borderId="36" xfId="0" applyBorder="1"/>
    <xf numFmtId="0" fontId="0" fillId="0" borderId="3" xfId="0" applyBorder="1"/>
    <xf numFmtId="0" fontId="0" fillId="0" borderId="36" xfId="0" applyBorder="1" applyAlignment="1">
      <alignment horizontal="center" vertical="center"/>
    </xf>
    <xf numFmtId="0" fontId="0" fillId="0" borderId="2" xfId="0" applyBorder="1" applyAlignment="1">
      <alignment horizontal="center" vertical="center"/>
    </xf>
    <xf numFmtId="0" fontId="0" fillId="0" borderId="4" xfId="0" applyBorder="1"/>
    <xf numFmtId="0" fontId="0" fillId="0" borderId="6" xfId="0" applyBorder="1"/>
    <xf numFmtId="164" fontId="0" fillId="0" borderId="19" xfId="0" applyNumberFormat="1" applyBorder="1"/>
    <xf numFmtId="0" fontId="0" fillId="0" borderId="19" xfId="0" applyBorder="1"/>
    <xf numFmtId="0" fontId="0" fillId="0" borderId="19" xfId="0" applyBorder="1" applyAlignment="1">
      <alignment horizontal="center" vertical="center"/>
    </xf>
    <xf numFmtId="9" fontId="0" fillId="0" borderId="6" xfId="0" applyNumberFormat="1" applyBorder="1"/>
    <xf numFmtId="9" fontId="0" fillId="0" borderId="19" xfId="0" applyNumberFormat="1" applyBorder="1"/>
    <xf numFmtId="164" fontId="0" fillId="0" borderId="19" xfId="0" applyNumberFormat="1" applyBorder="1" applyAlignment="1">
      <alignment horizontal="center" vertical="center"/>
    </xf>
    <xf numFmtId="9" fontId="0" fillId="0" borderId="5" xfId="1" applyFont="1" applyBorder="1" applyAlignment="1">
      <alignment horizontal="center" vertical="center"/>
    </xf>
    <xf numFmtId="0" fontId="0" fillId="0" borderId="6" xfId="0" applyBorder="1" applyAlignment="1">
      <alignment horizontal="center" vertical="center"/>
    </xf>
    <xf numFmtId="9" fontId="0" fillId="0" borderId="6" xfId="1" applyFont="1" applyBorder="1" applyAlignment="1">
      <alignment horizontal="center"/>
    </xf>
    <xf numFmtId="9" fontId="0" fillId="0" borderId="6" xfId="0" applyNumberFormat="1" applyBorder="1" applyAlignment="1">
      <alignment horizontal="center" vertical="center" wrapText="1"/>
    </xf>
    <xf numFmtId="0" fontId="0" fillId="0" borderId="39" xfId="0" applyBorder="1"/>
    <xf numFmtId="0" fontId="0" fillId="0" borderId="15" xfId="0" applyBorder="1"/>
    <xf numFmtId="0" fontId="0" fillId="0" borderId="28" xfId="0" applyBorder="1"/>
    <xf numFmtId="9" fontId="0" fillId="0" borderId="40" xfId="0" applyNumberFormat="1" applyBorder="1"/>
    <xf numFmtId="9" fontId="0" fillId="0" borderId="41" xfId="0" applyNumberFormat="1" applyBorder="1"/>
    <xf numFmtId="0" fontId="0" fillId="0" borderId="40" xfId="0" applyBorder="1"/>
    <xf numFmtId="0" fontId="0" fillId="0" borderId="41" xfId="0" applyBorder="1" applyAlignment="1">
      <alignment horizontal="center" vertical="center"/>
    </xf>
    <xf numFmtId="9" fontId="0" fillId="0" borderId="29" xfId="1" applyFont="1" applyBorder="1" applyAlignment="1">
      <alignment horizontal="center" vertical="center"/>
    </xf>
    <xf numFmtId="9" fontId="0" fillId="0" borderId="40" xfId="0" applyNumberFormat="1" applyBorder="1" applyAlignment="1">
      <alignment horizontal="center" vertical="center" wrapText="1"/>
    </xf>
    <xf numFmtId="164" fontId="0" fillId="0" borderId="42" xfId="0" applyNumberFormat="1" applyBorder="1"/>
    <xf numFmtId="0" fontId="3" fillId="4" borderId="30" xfId="0" applyFont="1" applyFill="1" applyBorder="1" applyAlignment="1">
      <alignment horizontal="center" vertical="center"/>
    </xf>
    <xf numFmtId="2" fontId="3" fillId="4" borderId="43" xfId="0" applyNumberFormat="1" applyFont="1" applyFill="1" applyBorder="1" applyAlignment="1">
      <alignment horizontal="center" vertical="center"/>
    </xf>
    <xf numFmtId="0" fontId="0" fillId="0" borderId="44" xfId="0" applyBorder="1"/>
    <xf numFmtId="0" fontId="0" fillId="0" borderId="29" xfId="0" applyBorder="1"/>
    <xf numFmtId="0" fontId="3" fillId="0" borderId="0" xfId="0" applyFont="1" applyAlignment="1">
      <alignment horizontal="center" vertical="center"/>
    </xf>
    <xf numFmtId="0" fontId="19" fillId="0" borderId="5" xfId="0" applyFont="1" applyBorder="1" applyAlignment="1">
      <alignment horizontal="center" vertical="center"/>
    </xf>
    <xf numFmtId="0" fontId="20" fillId="0" borderId="5" xfId="0" applyFont="1" applyBorder="1" applyAlignment="1">
      <alignment horizontal="center" vertical="center"/>
    </xf>
    <xf numFmtId="3" fontId="0" fillId="0" borderId="5" xfId="0" applyNumberFormat="1" applyBorder="1" applyAlignment="1">
      <alignment horizontal="center" vertical="center"/>
    </xf>
    <xf numFmtId="9" fontId="0" fillId="0" borderId="5" xfId="1" applyFont="1" applyFill="1" applyBorder="1" applyAlignment="1">
      <alignment horizontal="center" vertical="center"/>
    </xf>
    <xf numFmtId="168" fontId="0" fillId="0" borderId="5" xfId="1" applyNumberFormat="1" applyFont="1" applyFill="1" applyBorder="1" applyAlignment="1">
      <alignment horizontal="center" vertical="center"/>
    </xf>
    <xf numFmtId="164" fontId="0" fillId="0" borderId="5" xfId="0" applyNumberFormat="1" applyBorder="1" applyAlignment="1">
      <alignment horizontal="center" vertical="center"/>
    </xf>
    <xf numFmtId="0" fontId="3" fillId="4" borderId="0" xfId="0" applyFont="1" applyFill="1" applyAlignment="1">
      <alignment horizontal="center" vertical="center"/>
    </xf>
    <xf numFmtId="165" fontId="0" fillId="4" borderId="0" xfId="0" applyNumberFormat="1" applyFill="1" applyAlignment="1">
      <alignment horizontal="center" vertical="center"/>
    </xf>
    <xf numFmtId="0" fontId="0" fillId="4" borderId="0" xfId="0" applyFill="1" applyAlignment="1">
      <alignment horizontal="center" vertical="center"/>
    </xf>
    <xf numFmtId="0" fontId="3" fillId="0" borderId="0" xfId="0" applyFont="1" applyAlignment="1">
      <alignment vertical="center" wrapText="1"/>
    </xf>
    <xf numFmtId="0" fontId="0" fillId="0" borderId="0" xfId="0" applyAlignment="1">
      <alignment vertical="center"/>
    </xf>
    <xf numFmtId="0" fontId="3" fillId="0" borderId="20" xfId="0" applyFont="1" applyBorder="1" applyAlignment="1">
      <alignment horizontal="center" vertical="center"/>
    </xf>
    <xf numFmtId="0" fontId="3" fillId="0" borderId="24" xfId="0" applyFont="1" applyBorder="1" applyAlignment="1">
      <alignment horizontal="center" vertical="center"/>
    </xf>
    <xf numFmtId="0" fontId="3" fillId="0" borderId="25" xfId="0" applyFont="1" applyBorder="1" applyAlignment="1">
      <alignment horizontal="center" vertical="center"/>
    </xf>
    <xf numFmtId="0" fontId="5" fillId="0" borderId="25" xfId="0" applyFont="1" applyBorder="1" applyAlignment="1">
      <alignment horizontal="center" vertical="center"/>
    </xf>
    <xf numFmtId="0" fontId="5" fillId="0" borderId="0" xfId="0" applyFont="1" applyAlignment="1">
      <alignment horizontal="left" vertical="center"/>
    </xf>
    <xf numFmtId="0" fontId="3" fillId="0" borderId="16" xfId="0" applyFont="1" applyBorder="1" applyAlignment="1">
      <alignment horizontal="center" vertical="center"/>
    </xf>
    <xf numFmtId="0" fontId="0" fillId="0" borderId="28" xfId="0" applyBorder="1" applyAlignment="1">
      <alignment horizontal="center"/>
    </xf>
    <xf numFmtId="0" fontId="0" fillId="0" borderId="0" xfId="0" applyAlignment="1">
      <alignment horizontal="left"/>
    </xf>
    <xf numFmtId="0" fontId="0" fillId="0" borderId="23" xfId="0" applyBorder="1" applyAlignment="1">
      <alignment horizontal="center" vertical="center"/>
    </xf>
    <xf numFmtId="2" fontId="0" fillId="0" borderId="21" xfId="0" applyNumberFormat="1" applyBorder="1" applyAlignment="1">
      <alignment horizontal="center"/>
    </xf>
    <xf numFmtId="165" fontId="0" fillId="0" borderId="21" xfId="0" applyNumberFormat="1" applyBorder="1" applyAlignment="1">
      <alignment horizontal="center"/>
    </xf>
    <xf numFmtId="9" fontId="0" fillId="0" borderId="22" xfId="1" applyFont="1" applyBorder="1" applyAlignment="1">
      <alignment horizontal="center"/>
    </xf>
    <xf numFmtId="9" fontId="0" fillId="0" borderId="0" xfId="1" applyFont="1" applyAlignment="1">
      <alignment horizontal="left"/>
    </xf>
    <xf numFmtId="165" fontId="0" fillId="0" borderId="22" xfId="0" applyNumberFormat="1" applyBorder="1" applyAlignment="1">
      <alignment horizontal="center"/>
    </xf>
    <xf numFmtId="0" fontId="0" fillId="0" borderId="16" xfId="0" applyBorder="1" applyAlignment="1">
      <alignment horizontal="center" vertical="center"/>
    </xf>
    <xf numFmtId="0" fontId="3" fillId="0" borderId="0" xfId="0" applyFont="1" applyAlignment="1">
      <alignment horizontal="right"/>
    </xf>
    <xf numFmtId="0" fontId="0" fillId="0" borderId="19" xfId="0" applyBorder="1" applyAlignment="1">
      <alignment horizontal="center"/>
    </xf>
    <xf numFmtId="9" fontId="0" fillId="0" borderId="0" xfId="1" applyFont="1" applyAlignment="1">
      <alignment horizontal="center"/>
    </xf>
    <xf numFmtId="0" fontId="3" fillId="0" borderId="21" xfId="0" applyFont="1" applyBorder="1" applyAlignment="1">
      <alignment horizontal="center" vertical="center"/>
    </xf>
    <xf numFmtId="0" fontId="3" fillId="0" borderId="22" xfId="0" applyFont="1" applyBorder="1" applyAlignment="1">
      <alignment horizontal="center" vertical="center"/>
    </xf>
    <xf numFmtId="1" fontId="0" fillId="0" borderId="22" xfId="0" applyNumberFormat="1" applyBorder="1" applyAlignment="1">
      <alignment horizontal="center"/>
    </xf>
    <xf numFmtId="1" fontId="0" fillId="0" borderId="28" xfId="0" applyNumberFormat="1" applyBorder="1" applyAlignment="1">
      <alignment horizontal="center"/>
    </xf>
    <xf numFmtId="1" fontId="0" fillId="0" borderId="0" xfId="0" applyNumberFormat="1" applyAlignment="1">
      <alignment horizontal="center"/>
    </xf>
    <xf numFmtId="1" fontId="0" fillId="0" borderId="28" xfId="0" applyNumberFormat="1" applyBorder="1" applyAlignment="1">
      <alignment horizontal="center" vertical="center"/>
    </xf>
    <xf numFmtId="0" fontId="0" fillId="0" borderId="22" xfId="0" applyBorder="1" applyAlignment="1">
      <alignment horizontal="center" vertical="center"/>
    </xf>
    <xf numFmtId="1" fontId="0" fillId="0" borderId="25" xfId="0" applyNumberFormat="1" applyBorder="1" applyAlignment="1">
      <alignment horizontal="center"/>
    </xf>
    <xf numFmtId="1" fontId="0" fillId="0" borderId="25" xfId="0" applyNumberFormat="1" applyBorder="1" applyAlignment="1">
      <alignment horizontal="center" vertical="center"/>
    </xf>
    <xf numFmtId="1" fontId="0" fillId="0" borderId="0" xfId="0" applyNumberFormat="1"/>
    <xf numFmtId="0" fontId="3" fillId="0" borderId="5" xfId="0" applyFont="1" applyBorder="1" applyAlignment="1">
      <alignment horizontal="center" vertical="center" wrapText="1"/>
    </xf>
    <xf numFmtId="9" fontId="0" fillId="0" borderId="5" xfId="1" applyFont="1" applyFill="1" applyBorder="1" applyAlignment="1">
      <alignment horizontal="center"/>
    </xf>
    <xf numFmtId="9" fontId="0" fillId="0" borderId="5" xfId="0" applyNumberFormat="1" applyBorder="1" applyAlignment="1">
      <alignment horizontal="center"/>
    </xf>
    <xf numFmtId="0" fontId="6" fillId="0" borderId="0" xfId="0" applyFont="1" applyAlignment="1">
      <alignment vertical="center" wrapText="1"/>
    </xf>
    <xf numFmtId="0" fontId="17" fillId="0" borderId="5" xfId="0" applyFont="1" applyBorder="1" applyAlignment="1">
      <alignment horizontal="center" vertical="center"/>
    </xf>
    <xf numFmtId="0" fontId="17" fillId="0" borderId="0" xfId="0" applyFont="1" applyAlignment="1">
      <alignment horizontal="center" vertical="center"/>
    </xf>
    <xf numFmtId="166" fontId="0" fillId="0" borderId="0" xfId="0" applyNumberFormat="1"/>
    <xf numFmtId="10" fontId="0" fillId="0" borderId="0" xfId="1" applyNumberFormat="1" applyFont="1" applyBorder="1"/>
    <xf numFmtId="10" fontId="0" fillId="0" borderId="0" xfId="1" applyNumberFormat="1" applyFont="1" applyBorder="1" applyAlignment="1">
      <alignment horizontal="center" vertical="center"/>
    </xf>
    <xf numFmtId="2" fontId="0" fillId="0" borderId="5" xfId="0" applyNumberFormat="1" applyBorder="1" applyAlignment="1">
      <alignment horizontal="center" vertical="center"/>
    </xf>
    <xf numFmtId="10" fontId="0" fillId="0" borderId="0" xfId="0" applyNumberFormat="1"/>
    <xf numFmtId="10" fontId="0" fillId="0" borderId="0" xfId="1" applyNumberFormat="1" applyFont="1"/>
    <xf numFmtId="9" fontId="0" fillId="0" borderId="0" xfId="1" applyFont="1" applyBorder="1" applyAlignment="1">
      <alignment horizontal="center" vertical="center"/>
    </xf>
    <xf numFmtId="0" fontId="8" fillId="0" borderId="5" xfId="0" applyFont="1" applyBorder="1" applyAlignment="1">
      <alignment horizontal="center" vertical="center" wrapText="1"/>
    </xf>
    <xf numFmtId="169" fontId="0" fillId="0" borderId="5" xfId="1" applyNumberFormat="1" applyFont="1" applyFill="1" applyBorder="1"/>
    <xf numFmtId="169" fontId="0" fillId="0" borderId="5" xfId="0" applyNumberFormat="1" applyBorder="1" applyAlignment="1">
      <alignment horizontal="center" vertical="center"/>
    </xf>
    <xf numFmtId="3" fontId="0" fillId="0" borderId="5" xfId="0" applyNumberFormat="1" applyBorder="1" applyAlignment="1">
      <alignment horizontal="center"/>
    </xf>
    <xf numFmtId="3" fontId="0" fillId="0" borderId="20" xfId="0" applyNumberFormat="1" applyBorder="1" applyAlignment="1">
      <alignment horizontal="center"/>
    </xf>
    <xf numFmtId="0" fontId="0" fillId="0" borderId="1" xfId="0" applyBorder="1" applyAlignment="1">
      <alignment horizontal="center"/>
    </xf>
    <xf numFmtId="3" fontId="0" fillId="0" borderId="2" xfId="0" applyNumberFormat="1" applyBorder="1" applyAlignment="1">
      <alignment horizontal="center"/>
    </xf>
    <xf numFmtId="0" fontId="0" fillId="0" borderId="4" xfId="0" applyBorder="1" applyAlignment="1">
      <alignment horizontal="center"/>
    </xf>
    <xf numFmtId="0" fontId="3" fillId="0" borderId="6" xfId="0" applyFont="1" applyBorder="1" applyAlignment="1">
      <alignment horizontal="center"/>
    </xf>
    <xf numFmtId="0" fontId="0" fillId="0" borderId="39" xfId="0" applyBorder="1" applyAlignment="1">
      <alignment horizontal="center"/>
    </xf>
    <xf numFmtId="3" fontId="0" fillId="0" borderId="29" xfId="0" applyNumberFormat="1" applyBorder="1" applyAlignment="1">
      <alignment horizontal="center"/>
    </xf>
    <xf numFmtId="0" fontId="0" fillId="0" borderId="40" xfId="0" applyBorder="1" applyAlignment="1">
      <alignment horizontal="center"/>
    </xf>
    <xf numFmtId="3" fontId="0" fillId="0" borderId="23" xfId="0" applyNumberFormat="1" applyBorder="1" applyAlignment="1">
      <alignment horizontal="center"/>
    </xf>
    <xf numFmtId="0" fontId="3" fillId="0" borderId="6" xfId="0" applyFont="1" applyBorder="1"/>
    <xf numFmtId="0" fontId="4" fillId="5" borderId="5" xfId="0" applyFont="1" applyFill="1" applyBorder="1" applyAlignment="1">
      <alignment horizontal="center" vertical="center" wrapText="1"/>
    </xf>
    <xf numFmtId="0" fontId="24" fillId="0" borderId="20" xfId="0" applyFont="1" applyBorder="1" applyAlignment="1">
      <alignment horizontal="center"/>
    </xf>
    <xf numFmtId="0" fontId="24" fillId="0" borderId="5" xfId="0" applyFont="1" applyBorder="1" applyAlignment="1">
      <alignment horizontal="center"/>
    </xf>
    <xf numFmtId="165" fontId="24" fillId="0" borderId="5" xfId="0" applyNumberFormat="1" applyFont="1" applyBorder="1" applyAlignment="1">
      <alignment horizontal="center"/>
    </xf>
    <xf numFmtId="0" fontId="25" fillId="0" borderId="5" xfId="0" applyFont="1" applyBorder="1" applyAlignment="1">
      <alignment horizontal="center"/>
    </xf>
    <xf numFmtId="165" fontId="25" fillId="0" borderId="5" xfId="0" applyNumberFormat="1" applyFont="1" applyBorder="1" applyAlignment="1">
      <alignment horizontal="center"/>
    </xf>
    <xf numFmtId="2" fontId="25" fillId="0" borderId="5" xfId="0" applyNumberFormat="1" applyFont="1" applyBorder="1" applyAlignment="1">
      <alignment horizontal="center"/>
    </xf>
    <xf numFmtId="9" fontId="25" fillId="0" borderId="5" xfId="1" applyFont="1" applyBorder="1" applyAlignment="1">
      <alignment horizontal="center"/>
    </xf>
    <xf numFmtId="10" fontId="25" fillId="0" borderId="5" xfId="1" applyNumberFormat="1" applyFont="1" applyBorder="1" applyAlignment="1">
      <alignment horizontal="center"/>
    </xf>
    <xf numFmtId="1" fontId="25" fillId="0" borderId="5" xfId="0" applyNumberFormat="1" applyFont="1" applyBorder="1" applyAlignment="1">
      <alignment horizontal="center"/>
    </xf>
    <xf numFmtId="165" fontId="25" fillId="0" borderId="0" xfId="0" applyNumberFormat="1" applyFont="1" applyAlignment="1">
      <alignment horizontal="center"/>
    </xf>
    <xf numFmtId="0" fontId="25" fillId="0" borderId="0" xfId="0" applyFont="1" applyAlignment="1">
      <alignment horizontal="center"/>
    </xf>
    <xf numFmtId="0" fontId="30" fillId="0" borderId="0" xfId="0" applyFont="1" applyAlignment="1">
      <alignment horizontal="center" vertical="center"/>
    </xf>
    <xf numFmtId="0" fontId="30" fillId="0" borderId="0" xfId="0" applyFont="1" applyAlignment="1">
      <alignment horizontal="left" vertical="center"/>
    </xf>
    <xf numFmtId="0" fontId="29" fillId="0" borderId="29" xfId="0" applyFont="1" applyBorder="1" applyAlignment="1">
      <alignment horizontal="center" vertical="center" wrapText="1"/>
    </xf>
    <xf numFmtId="0" fontId="10" fillId="0" borderId="29" xfId="0" applyFont="1" applyBorder="1" applyAlignment="1">
      <alignment horizontal="center" vertical="center" wrapText="1"/>
    </xf>
    <xf numFmtId="0" fontId="29" fillId="0" borderId="40" xfId="0" applyFont="1" applyBorder="1" applyAlignment="1">
      <alignment horizontal="center" vertical="center" wrapText="1"/>
    </xf>
    <xf numFmtId="0" fontId="30" fillId="0" borderId="16" xfId="0" applyFont="1" applyBorder="1" applyAlignment="1">
      <alignment horizontal="center" vertical="center" wrapText="1"/>
    </xf>
    <xf numFmtId="0" fontId="30" fillId="0" borderId="16" xfId="0" applyFont="1" applyBorder="1" applyAlignment="1">
      <alignment horizontal="center" vertical="center"/>
    </xf>
    <xf numFmtId="0" fontId="30" fillId="0" borderId="5" xfId="0" applyFont="1" applyBorder="1" applyAlignment="1">
      <alignment horizontal="center" vertical="center" wrapText="1"/>
    </xf>
    <xf numFmtId="2" fontId="30" fillId="0" borderId="5" xfId="0" applyNumberFormat="1" applyFont="1" applyBorder="1" applyAlignment="1">
      <alignment horizontal="center" vertical="center"/>
    </xf>
    <xf numFmtId="0" fontId="30" fillId="0" borderId="5" xfId="0" applyFont="1" applyBorder="1" applyAlignment="1">
      <alignment horizontal="center" vertical="center"/>
    </xf>
    <xf numFmtId="0" fontId="30" fillId="0" borderId="0" xfId="0" applyFont="1" applyAlignment="1">
      <alignment horizontal="center" vertical="center" wrapText="1"/>
    </xf>
    <xf numFmtId="0" fontId="30" fillId="0" borderId="0" xfId="0" applyFont="1" applyAlignment="1">
      <alignment horizontal="left" vertical="center" wrapText="1"/>
    </xf>
    <xf numFmtId="9" fontId="30" fillId="0" borderId="5" xfId="1" applyFont="1" applyFill="1" applyBorder="1" applyAlignment="1">
      <alignment horizontal="center" vertical="center"/>
    </xf>
    <xf numFmtId="9" fontId="30" fillId="0" borderId="5" xfId="0" applyNumberFormat="1" applyFont="1" applyBorder="1" applyAlignment="1">
      <alignment horizontal="center" vertical="center"/>
    </xf>
    <xf numFmtId="2" fontId="30" fillId="0" borderId="5" xfId="0" applyNumberFormat="1" applyFont="1" applyBorder="1" applyAlignment="1">
      <alignment horizontal="center" vertical="center" wrapText="1"/>
    </xf>
    <xf numFmtId="2" fontId="30" fillId="0" borderId="0" xfId="0" applyNumberFormat="1" applyFont="1" applyAlignment="1">
      <alignment horizontal="center" vertical="center" wrapText="1"/>
    </xf>
    <xf numFmtId="0" fontId="0" fillId="0" borderId="4" xfId="0"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9" fontId="0" fillId="0" borderId="6" xfId="0" applyNumberFormat="1" applyBorder="1" applyAlignment="1">
      <alignment horizontal="center" vertical="center"/>
    </xf>
    <xf numFmtId="0" fontId="0" fillId="0" borderId="39" xfId="0" applyBorder="1" applyAlignment="1">
      <alignment horizontal="center" vertical="center"/>
    </xf>
    <xf numFmtId="1" fontId="0" fillId="0" borderId="29" xfId="0" applyNumberFormat="1" applyBorder="1" applyAlignment="1">
      <alignment horizontal="center" vertical="center"/>
    </xf>
    <xf numFmtId="164" fontId="0" fillId="0" borderId="29" xfId="0" applyNumberFormat="1" applyBorder="1" applyAlignment="1">
      <alignment horizontal="center" vertical="center"/>
    </xf>
    <xf numFmtId="0" fontId="0" fillId="0" borderId="29" xfId="0" applyBorder="1" applyAlignment="1">
      <alignment horizontal="center" vertical="center"/>
    </xf>
    <xf numFmtId="0" fontId="0" fillId="0" borderId="40" xfId="0" applyBorder="1" applyAlignment="1">
      <alignment horizontal="center" vertical="center"/>
    </xf>
    <xf numFmtId="164" fontId="0" fillId="0" borderId="16" xfId="0" applyNumberFormat="1" applyBorder="1" applyAlignment="1">
      <alignment horizontal="center" vertical="center"/>
    </xf>
    <xf numFmtId="1" fontId="0" fillId="0" borderId="0" xfId="0" applyNumberFormat="1" applyAlignment="1">
      <alignment horizontal="center" vertical="center"/>
    </xf>
    <xf numFmtId="164" fontId="0" fillId="0" borderId="0" xfId="0" applyNumberFormat="1" applyAlignment="1">
      <alignment horizontal="center" vertical="center"/>
    </xf>
    <xf numFmtId="170" fontId="0" fillId="0" borderId="0" xfId="0" applyNumberFormat="1" applyAlignment="1">
      <alignment horizontal="center" vertical="center"/>
    </xf>
    <xf numFmtId="164" fontId="0" fillId="0" borderId="40" xfId="0" applyNumberFormat="1" applyBorder="1" applyAlignment="1">
      <alignment horizontal="center" vertical="center"/>
    </xf>
    <xf numFmtId="0" fontId="0" fillId="0" borderId="44" xfId="0" applyBorder="1" applyAlignment="1">
      <alignment horizontal="center" vertical="center"/>
    </xf>
    <xf numFmtId="1" fontId="0" fillId="0" borderId="16" xfId="0" applyNumberFormat="1" applyBorder="1" applyAlignment="1">
      <alignment horizontal="center" vertical="center"/>
    </xf>
    <xf numFmtId="164" fontId="0" fillId="0" borderId="38" xfId="0" applyNumberFormat="1" applyBorder="1" applyAlignment="1">
      <alignment horizontal="center" vertical="center"/>
    </xf>
    <xf numFmtId="2" fontId="0" fillId="0" borderId="0" xfId="0" applyNumberFormat="1" applyAlignment="1">
      <alignment horizontal="center" vertical="center"/>
    </xf>
    <xf numFmtId="164" fontId="0" fillId="0" borderId="6" xfId="0" applyNumberFormat="1" applyBorder="1" applyAlignment="1">
      <alignment horizontal="center" vertical="center"/>
    </xf>
    <xf numFmtId="9" fontId="0" fillId="0" borderId="19" xfId="1" applyFont="1" applyBorder="1" applyAlignment="1">
      <alignment horizontal="center" vertical="center"/>
    </xf>
    <xf numFmtId="9" fontId="0" fillId="0" borderId="28" xfId="1" applyFont="1" applyBorder="1" applyAlignment="1">
      <alignment horizontal="center" vertical="center"/>
    </xf>
    <xf numFmtId="9" fontId="0" fillId="0" borderId="0" xfId="0" applyNumberFormat="1"/>
    <xf numFmtId="0" fontId="0" fillId="0" borderId="0" xfId="0" applyAlignment="1">
      <alignment vertical="top" wrapText="1"/>
    </xf>
    <xf numFmtId="9" fontId="0" fillId="0" borderId="0" xfId="0" applyNumberFormat="1" applyAlignment="1">
      <alignment horizontal="center"/>
    </xf>
    <xf numFmtId="0" fontId="3" fillId="0" borderId="0" xfId="0" applyFont="1" applyAlignment="1">
      <alignment horizontal="center"/>
    </xf>
    <xf numFmtId="0" fontId="28" fillId="7" borderId="9" xfId="0" applyFont="1" applyFill="1" applyBorder="1" applyAlignment="1">
      <alignment horizontal="center"/>
    </xf>
    <xf numFmtId="0" fontId="28" fillId="7" borderId="10" xfId="0" applyFont="1" applyFill="1" applyBorder="1" applyAlignment="1">
      <alignment horizontal="center"/>
    </xf>
    <xf numFmtId="0" fontId="28" fillId="7" borderId="11" xfId="0" applyFont="1" applyFill="1" applyBorder="1" applyAlignment="1">
      <alignment horizontal="center"/>
    </xf>
    <xf numFmtId="0" fontId="28" fillId="7" borderId="8" xfId="0" applyFont="1" applyFill="1" applyBorder="1" applyAlignment="1">
      <alignment horizontal="center"/>
    </xf>
    <xf numFmtId="0" fontId="28" fillId="7" borderId="0" xfId="0" applyFont="1" applyFill="1" applyAlignment="1">
      <alignment horizontal="center"/>
    </xf>
    <xf numFmtId="0" fontId="28" fillId="7" borderId="12" xfId="0" applyFont="1" applyFill="1" applyBorder="1" applyAlignment="1">
      <alignment horizontal="center"/>
    </xf>
    <xf numFmtId="0" fontId="3" fillId="7" borderId="8" xfId="0" applyFont="1" applyFill="1" applyBorder="1" applyAlignment="1">
      <alignment horizontal="center"/>
    </xf>
    <xf numFmtId="0" fontId="3" fillId="7" borderId="0" xfId="0" applyFont="1" applyFill="1" applyAlignment="1">
      <alignment horizontal="center"/>
    </xf>
    <xf numFmtId="0" fontId="3" fillId="7" borderId="12" xfId="0" applyFont="1" applyFill="1" applyBorder="1" applyAlignment="1">
      <alignment horizontal="center"/>
    </xf>
    <xf numFmtId="0" fontId="3" fillId="7" borderId="13" xfId="0" applyFont="1" applyFill="1" applyBorder="1" applyAlignment="1">
      <alignment horizontal="center"/>
    </xf>
    <xf numFmtId="0" fontId="3" fillId="7" borderId="14" xfId="0" applyFont="1" applyFill="1" applyBorder="1" applyAlignment="1">
      <alignment horizontal="center"/>
    </xf>
    <xf numFmtId="0" fontId="3" fillId="7" borderId="15" xfId="0" applyFont="1" applyFill="1" applyBorder="1" applyAlignment="1">
      <alignment horizontal="center"/>
    </xf>
    <xf numFmtId="0" fontId="25" fillId="0" borderId="17" xfId="0" applyFont="1" applyBorder="1" applyAlignment="1">
      <alignment horizontal="center"/>
    </xf>
    <xf numFmtId="0" fontId="25" fillId="0" borderId="18" xfId="0" applyFont="1" applyBorder="1" applyAlignment="1">
      <alignment horizontal="center"/>
    </xf>
    <xf numFmtId="0" fontId="25" fillId="0" borderId="19" xfId="0" applyFont="1" applyBorder="1" applyAlignment="1">
      <alignment horizontal="center"/>
    </xf>
    <xf numFmtId="0" fontId="24" fillId="0" borderId="17" xfId="0" applyFont="1" applyBorder="1" applyAlignment="1">
      <alignment horizontal="center"/>
    </xf>
    <xf numFmtId="0" fontId="24" fillId="0" borderId="18" xfId="0" applyFont="1" applyBorder="1" applyAlignment="1">
      <alignment horizontal="center"/>
    </xf>
    <xf numFmtId="0" fontId="24" fillId="0" borderId="19" xfId="0" applyFont="1" applyBorder="1" applyAlignment="1">
      <alignment horizontal="center"/>
    </xf>
    <xf numFmtId="0" fontId="24" fillId="0" borderId="16" xfId="0" applyFont="1" applyBorder="1" applyAlignment="1">
      <alignment horizontal="center"/>
    </xf>
    <xf numFmtId="0" fontId="24" fillId="0" borderId="24" xfId="0" applyFont="1" applyBorder="1" applyAlignment="1">
      <alignment horizontal="center"/>
    </xf>
    <xf numFmtId="0" fontId="24" fillId="0" borderId="26" xfId="0" applyFont="1" applyBorder="1" applyAlignment="1">
      <alignment horizontal="center"/>
    </xf>
    <xf numFmtId="0" fontId="24" fillId="0" borderId="25" xfId="0" applyFont="1" applyBorder="1" applyAlignment="1">
      <alignment horizontal="center"/>
    </xf>
    <xf numFmtId="0" fontId="24" fillId="0" borderId="5" xfId="0" applyFont="1" applyBorder="1" applyAlignment="1">
      <alignment horizontal="center"/>
    </xf>
    <xf numFmtId="0" fontId="26" fillId="0" borderId="5" xfId="0" applyFont="1" applyBorder="1" applyAlignment="1">
      <alignment horizontal="center" vertical="center" wrapText="1"/>
    </xf>
    <xf numFmtId="2" fontId="25" fillId="0" borderId="17" xfId="0" applyNumberFormat="1" applyFont="1" applyBorder="1" applyAlignment="1">
      <alignment horizontal="center"/>
    </xf>
    <xf numFmtId="2" fontId="25" fillId="0" borderId="18" xfId="0" applyNumberFormat="1" applyFont="1" applyBorder="1" applyAlignment="1">
      <alignment horizontal="center"/>
    </xf>
    <xf numFmtId="2" fontId="25" fillId="0" borderId="19" xfId="0" applyNumberFormat="1" applyFont="1" applyBorder="1" applyAlignment="1">
      <alignment horizontal="center"/>
    </xf>
    <xf numFmtId="165" fontId="24" fillId="0" borderId="5" xfId="0" applyNumberFormat="1" applyFont="1" applyBorder="1" applyAlignment="1">
      <alignment horizontal="center"/>
    </xf>
    <xf numFmtId="165" fontId="24" fillId="0" borderId="5" xfId="0" applyNumberFormat="1" applyFont="1" applyBorder="1" applyAlignment="1">
      <alignment horizontal="center" vertical="center"/>
    </xf>
    <xf numFmtId="165" fontId="25" fillId="0" borderId="5" xfId="0" applyNumberFormat="1" applyFont="1" applyBorder="1" applyAlignment="1">
      <alignment horizontal="center" vertical="center"/>
    </xf>
    <xf numFmtId="0" fontId="24" fillId="0" borderId="5" xfId="0" applyFont="1" applyBorder="1" applyAlignment="1">
      <alignment horizontal="center" vertical="top" wrapText="1"/>
    </xf>
    <xf numFmtId="1" fontId="25" fillId="0" borderId="17" xfId="0" applyNumberFormat="1" applyFont="1" applyBorder="1" applyAlignment="1">
      <alignment horizontal="center"/>
    </xf>
    <xf numFmtId="1" fontId="25" fillId="0" borderId="18" xfId="0" applyNumberFormat="1" applyFont="1" applyBorder="1" applyAlignment="1">
      <alignment horizontal="center"/>
    </xf>
    <xf numFmtId="1" fontId="25" fillId="0" borderId="19" xfId="0" applyNumberFormat="1" applyFont="1" applyBorder="1" applyAlignment="1">
      <alignment horizontal="center"/>
    </xf>
    <xf numFmtId="0" fontId="0" fillId="0" borderId="5" xfId="0" applyBorder="1" applyAlignment="1">
      <alignment horizontal="center"/>
    </xf>
    <xf numFmtId="0" fontId="0" fillId="0" borderId="7" xfId="0" applyBorder="1" applyAlignment="1">
      <alignment horizontal="center"/>
    </xf>
    <xf numFmtId="0" fontId="0" fillId="0" borderId="0" xfId="0" applyAlignment="1">
      <alignment horizontal="center"/>
    </xf>
    <xf numFmtId="0" fontId="3" fillId="0" borderId="17" xfId="0" applyFont="1" applyBorder="1" applyAlignment="1">
      <alignment horizontal="center" vertical="center"/>
    </xf>
    <xf numFmtId="0" fontId="3" fillId="0" borderId="19" xfId="0" applyFont="1" applyBorder="1" applyAlignment="1">
      <alignment horizontal="center" vertical="center"/>
    </xf>
    <xf numFmtId="0" fontId="0" fillId="0" borderId="0" xfId="0" applyAlignment="1">
      <alignment horizontal="justify" vertical="justify" wrapText="1"/>
    </xf>
    <xf numFmtId="0" fontId="3" fillId="0" borderId="16" xfId="0" applyFont="1" applyBorder="1" applyAlignment="1">
      <alignment horizontal="center"/>
    </xf>
    <xf numFmtId="0" fontId="3" fillId="0" borderId="5" xfId="0" applyFont="1" applyBorder="1" applyAlignment="1">
      <alignment horizontal="center"/>
    </xf>
    <xf numFmtId="0" fontId="3" fillId="0" borderId="18" xfId="0" applyFont="1" applyBorder="1" applyAlignment="1">
      <alignment horizontal="center" vertical="center"/>
    </xf>
    <xf numFmtId="0" fontId="3" fillId="0" borderId="5" xfId="0" applyFont="1" applyBorder="1" applyAlignment="1">
      <alignment horizontal="center" vertical="center"/>
    </xf>
    <xf numFmtId="0" fontId="0" fillId="0" borderId="5" xfId="0" applyBorder="1" applyAlignment="1">
      <alignment horizontal="center" vertical="center"/>
    </xf>
    <xf numFmtId="0" fontId="9" fillId="0" borderId="5" xfId="0" applyFont="1" applyBorder="1" applyAlignment="1">
      <alignment horizontal="center" vertical="center" wrapText="1"/>
    </xf>
    <xf numFmtId="0" fontId="0" fillId="0" borderId="1" xfId="0"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wrapText="1"/>
    </xf>
    <xf numFmtId="0" fontId="0" fillId="0" borderId="5" xfId="0" applyBorder="1" applyAlignment="1">
      <alignment horizontal="center" wrapText="1"/>
    </xf>
    <xf numFmtId="0" fontId="0" fillId="0" borderId="6" xfId="0" applyBorder="1" applyAlignment="1">
      <alignment horizontal="center" wrapText="1"/>
    </xf>
    <xf numFmtId="0" fontId="0" fillId="0" borderId="39" xfId="0" applyBorder="1" applyAlignment="1">
      <alignment horizontal="center" wrapText="1"/>
    </xf>
    <xf numFmtId="0" fontId="0" fillId="0" borderId="29" xfId="0" applyBorder="1" applyAlignment="1">
      <alignment horizontal="center" wrapText="1"/>
    </xf>
    <xf numFmtId="0" fontId="0" fillId="0" borderId="40" xfId="0" applyBorder="1" applyAlignment="1">
      <alignment horizontal="center" wrapText="1"/>
    </xf>
    <xf numFmtId="0" fontId="3" fillId="0" borderId="9" xfId="0" applyFont="1" applyBorder="1" applyAlignment="1">
      <alignment horizontal="center"/>
    </xf>
    <xf numFmtId="0" fontId="3" fillId="0" borderId="11" xfId="0" applyFont="1" applyBorder="1" applyAlignment="1">
      <alignment horizontal="center"/>
    </xf>
    <xf numFmtId="0" fontId="3" fillId="0" borderId="0" xfId="0" applyFont="1" applyAlignment="1">
      <alignment horizontal="left"/>
    </xf>
    <xf numFmtId="0" fontId="0" fillId="0" borderId="17" xfId="0" applyBorder="1" applyAlignment="1">
      <alignment horizontal="right"/>
    </xf>
    <xf numFmtId="0" fontId="0" fillId="0" borderId="19" xfId="0" applyBorder="1" applyAlignment="1">
      <alignment horizontal="right"/>
    </xf>
    <xf numFmtId="0" fontId="0" fillId="0" borderId="0" xfId="0" applyAlignment="1">
      <alignment horizontal="left" vertical="center" wrapText="1"/>
    </xf>
    <xf numFmtId="0" fontId="31" fillId="0" borderId="9" xfId="0" applyFont="1" applyBorder="1" applyAlignment="1">
      <alignment horizontal="left" vertical="top" wrapText="1"/>
    </xf>
    <xf numFmtId="0" fontId="31" fillId="0" borderId="10" xfId="0" applyFont="1" applyBorder="1" applyAlignment="1">
      <alignment horizontal="left" vertical="top" wrapText="1"/>
    </xf>
    <xf numFmtId="0" fontId="31" fillId="0" borderId="11" xfId="0" applyFont="1" applyBorder="1" applyAlignment="1">
      <alignment horizontal="left" vertical="top" wrapText="1"/>
    </xf>
    <xf numFmtId="0" fontId="31" fillId="0" borderId="8" xfId="0" applyFont="1" applyBorder="1" applyAlignment="1">
      <alignment horizontal="left" vertical="top" wrapText="1"/>
    </xf>
    <xf numFmtId="0" fontId="31" fillId="0" borderId="0" xfId="0" applyFont="1" applyAlignment="1">
      <alignment horizontal="left" vertical="top" wrapText="1"/>
    </xf>
    <xf numFmtId="0" fontId="31" fillId="0" borderId="12" xfId="0" applyFont="1" applyBorder="1" applyAlignment="1">
      <alignment horizontal="left" vertical="top" wrapText="1"/>
    </xf>
    <xf numFmtId="0" fontId="31" fillId="0" borderId="13" xfId="0" applyFont="1" applyBorder="1" applyAlignment="1">
      <alignment horizontal="left" vertical="top" wrapText="1"/>
    </xf>
    <xf numFmtId="0" fontId="31" fillId="0" borderId="14" xfId="0" applyFont="1" applyBorder="1" applyAlignment="1">
      <alignment horizontal="left" vertical="top" wrapText="1"/>
    </xf>
    <xf numFmtId="0" fontId="31" fillId="0" borderId="15" xfId="0" applyFont="1" applyBorder="1" applyAlignment="1">
      <alignment horizontal="left" vertical="top" wrapText="1"/>
    </xf>
    <xf numFmtId="0" fontId="3" fillId="0" borderId="47" xfId="0" applyFont="1" applyBorder="1" applyAlignment="1">
      <alignment horizontal="center" vertical="center"/>
    </xf>
    <xf numFmtId="0" fontId="3" fillId="0" borderId="48" xfId="0" applyFont="1" applyBorder="1" applyAlignment="1">
      <alignment horizontal="center" vertical="center"/>
    </xf>
    <xf numFmtId="0" fontId="3" fillId="0" borderId="42" xfId="0" applyFont="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1" fontId="0" fillId="0" borderId="16" xfId="0" applyNumberFormat="1" applyBorder="1" applyAlignment="1">
      <alignment horizontal="center" vertical="center"/>
    </xf>
    <xf numFmtId="0" fontId="18" fillId="0" borderId="0" xfId="3" applyAlignment="1">
      <alignment horizontal="center" vertical="top" wrapText="1"/>
    </xf>
    <xf numFmtId="0" fontId="6" fillId="0" borderId="0" xfId="0" applyFont="1" applyAlignment="1">
      <alignment horizontal="center" vertical="center" wrapText="1"/>
    </xf>
    <xf numFmtId="0" fontId="0" fillId="0" borderId="0" xfId="0" applyAlignment="1">
      <alignment horizontal="center" vertical="center" wrapText="1"/>
    </xf>
    <xf numFmtId="0" fontId="12" fillId="0" borderId="0" xfId="0" applyFont="1" applyAlignment="1">
      <alignment horizontal="center" vertical="center"/>
    </xf>
    <xf numFmtId="0" fontId="30" fillId="0" borderId="9" xfId="0" applyFont="1" applyBorder="1" applyAlignment="1">
      <alignment horizontal="center" vertical="center"/>
    </xf>
    <xf numFmtId="0" fontId="30" fillId="0" borderId="10" xfId="0" applyFont="1" applyBorder="1" applyAlignment="1">
      <alignment horizontal="center" vertical="center"/>
    </xf>
    <xf numFmtId="0" fontId="30" fillId="0" borderId="11" xfId="0" applyFont="1" applyBorder="1" applyAlignment="1">
      <alignment horizontal="center" vertical="center"/>
    </xf>
    <xf numFmtId="0" fontId="30" fillId="0" borderId="8" xfId="0" applyFont="1" applyBorder="1" applyAlignment="1">
      <alignment horizontal="center" vertical="center"/>
    </xf>
    <xf numFmtId="0" fontId="30" fillId="0" borderId="0" xfId="0" applyFont="1" applyAlignment="1">
      <alignment horizontal="center" vertical="center"/>
    </xf>
    <xf numFmtId="0" fontId="30" fillId="0" borderId="12" xfId="0" applyFont="1" applyBorder="1" applyAlignment="1">
      <alignment horizontal="center" vertical="center"/>
    </xf>
    <xf numFmtId="0" fontId="30" fillId="0" borderId="13" xfId="0" applyFont="1" applyBorder="1" applyAlignment="1">
      <alignment horizontal="center" vertical="center"/>
    </xf>
    <xf numFmtId="0" fontId="30" fillId="0" borderId="14" xfId="0" applyFont="1" applyBorder="1" applyAlignment="1">
      <alignment horizontal="center" vertical="center"/>
    </xf>
    <xf numFmtId="0" fontId="30" fillId="0" borderId="15" xfId="0" applyFont="1" applyBorder="1" applyAlignment="1">
      <alignment horizontal="center" vertical="center"/>
    </xf>
    <xf numFmtId="0" fontId="29" fillId="0" borderId="9" xfId="0" applyFont="1" applyBorder="1" applyAlignment="1">
      <alignment horizontal="center" vertical="center"/>
    </xf>
    <xf numFmtId="0" fontId="29" fillId="0" borderId="10" xfId="0" applyFont="1" applyBorder="1" applyAlignment="1">
      <alignment horizontal="center" vertical="center"/>
    </xf>
    <xf numFmtId="0" fontId="29" fillId="0" borderId="11" xfId="0" applyFont="1" applyBorder="1" applyAlignment="1">
      <alignment horizontal="center" vertical="center"/>
    </xf>
    <xf numFmtId="0" fontId="30" fillId="0" borderId="9" xfId="0" applyFont="1" applyBorder="1" applyAlignment="1">
      <alignment horizontal="center" vertical="center" wrapText="1"/>
    </xf>
    <xf numFmtId="0" fontId="30" fillId="0" borderId="10"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13" xfId="0" applyFont="1" applyBorder="1" applyAlignment="1">
      <alignment horizontal="center" vertical="center" wrapText="1"/>
    </xf>
    <xf numFmtId="0" fontId="30" fillId="0" borderId="14" xfId="0" applyFont="1" applyBorder="1" applyAlignment="1">
      <alignment horizontal="center" vertical="center" wrapText="1"/>
    </xf>
    <xf numFmtId="0" fontId="30" fillId="0" borderId="15" xfId="0" applyFont="1" applyBorder="1" applyAlignment="1">
      <alignment horizontal="center" vertical="center" wrapText="1"/>
    </xf>
    <xf numFmtId="0" fontId="30" fillId="0" borderId="5" xfId="0" applyFont="1" applyBorder="1" applyAlignment="1">
      <alignment horizontal="center" vertical="top" wrapText="1"/>
    </xf>
    <xf numFmtId="0" fontId="29" fillId="0" borderId="1" xfId="0" applyFont="1" applyBorder="1" applyAlignment="1">
      <alignment horizontal="center" vertical="center" wrapText="1"/>
    </xf>
    <xf numFmtId="0" fontId="29" fillId="0" borderId="39"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29" xfId="0" applyFont="1" applyBorder="1" applyAlignment="1">
      <alignment horizontal="center" vertical="center" wrapText="1"/>
    </xf>
    <xf numFmtId="0" fontId="29" fillId="0" borderId="3" xfId="0" applyFont="1" applyBorder="1" applyAlignment="1">
      <alignment horizontal="center" vertical="center" wrapText="1"/>
    </xf>
    <xf numFmtId="0" fontId="2" fillId="0" borderId="0" xfId="0" applyFont="1" applyAlignment="1">
      <alignment horizontal="center" vertical="center"/>
    </xf>
    <xf numFmtId="0" fontId="23" fillId="6" borderId="0" xfId="0" applyFont="1" applyFill="1" applyAlignment="1">
      <alignment horizontal="center" vertical="center" wrapText="1"/>
    </xf>
    <xf numFmtId="0" fontId="3" fillId="0" borderId="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15" xfId="0" applyFont="1" applyBorder="1" applyAlignment="1">
      <alignment horizontal="center" vertical="center"/>
    </xf>
    <xf numFmtId="0" fontId="3" fillId="0" borderId="45" xfId="0" applyFont="1" applyBorder="1" applyAlignment="1">
      <alignment horizontal="center" vertical="center"/>
    </xf>
    <xf numFmtId="0" fontId="3" fillId="0" borderId="46" xfId="0" applyFont="1" applyBorder="1" applyAlignment="1">
      <alignment horizontal="center" vertical="center"/>
    </xf>
    <xf numFmtId="0" fontId="0" fillId="0" borderId="5" xfId="0" applyBorder="1" applyAlignment="1">
      <alignment horizontal="left" vertical="center" wrapText="1"/>
    </xf>
    <xf numFmtId="0" fontId="3" fillId="0" borderId="5" xfId="0" applyFont="1" applyBorder="1" applyAlignment="1">
      <alignment horizontal="left" vertical="center" wrapText="1"/>
    </xf>
    <xf numFmtId="2" fontId="0" fillId="0" borderId="5" xfId="0" applyNumberFormat="1" applyBorder="1" applyAlignment="1">
      <alignment horizontal="center"/>
    </xf>
    <xf numFmtId="0" fontId="15" fillId="0" borderId="0" xfId="0" applyFont="1" applyAlignment="1">
      <alignment horizontal="center" vertical="center" wrapText="1"/>
    </xf>
    <xf numFmtId="0" fontId="3" fillId="4" borderId="5" xfId="0" applyFont="1" applyFill="1" applyBorder="1" applyAlignment="1">
      <alignment horizontal="center"/>
    </xf>
    <xf numFmtId="2" fontId="3" fillId="4" borderId="5" xfId="0" applyNumberFormat="1" applyFont="1" applyFill="1" applyBorder="1" applyAlignment="1">
      <alignment horizontal="center" vertical="center" wrapText="1"/>
    </xf>
    <xf numFmtId="0" fontId="0" fillId="0" borderId="30" xfId="0" applyBorder="1" applyAlignment="1">
      <alignment horizontal="center"/>
    </xf>
    <xf numFmtId="0" fontId="0" fillId="0" borderId="32" xfId="0" applyBorder="1" applyAlignment="1">
      <alignment horizontal="center"/>
    </xf>
    <xf numFmtId="0" fontId="0" fillId="0" borderId="31" xfId="0" applyBorder="1" applyAlignment="1">
      <alignment horizontal="center"/>
    </xf>
    <xf numFmtId="0" fontId="8" fillId="0" borderId="33"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9" fontId="0" fillId="0" borderId="20" xfId="1" applyFont="1" applyBorder="1" applyAlignment="1">
      <alignment horizontal="center" vertical="center"/>
    </xf>
    <xf numFmtId="9" fontId="0" fillId="0" borderId="16" xfId="1" applyFont="1" applyBorder="1" applyAlignment="1">
      <alignment horizontal="center" vertical="center"/>
    </xf>
    <xf numFmtId="9" fontId="0" fillId="0" borderId="37" xfId="0" applyNumberFormat="1" applyBorder="1" applyAlignment="1">
      <alignment horizontal="center" vertical="center"/>
    </xf>
    <xf numFmtId="9" fontId="0" fillId="0" borderId="38" xfId="0" applyNumberFormat="1" applyBorder="1" applyAlignment="1">
      <alignment horizontal="center" vertical="center"/>
    </xf>
    <xf numFmtId="0" fontId="0" fillId="0" borderId="38" xfId="0" applyBorder="1" applyAlignment="1">
      <alignment horizontal="center" vertical="center" wrapText="1"/>
    </xf>
    <xf numFmtId="0" fontId="0" fillId="0" borderId="6" xfId="0" applyBorder="1" applyAlignment="1">
      <alignment horizontal="center" vertical="center" wrapText="1"/>
    </xf>
    <xf numFmtId="0" fontId="0" fillId="0" borderId="40" xfId="0" applyBorder="1" applyAlignment="1">
      <alignment horizontal="center" vertical="center" wrapText="1"/>
    </xf>
    <xf numFmtId="0" fontId="0" fillId="0" borderId="0" xfId="0" applyAlignment="1">
      <alignment horizontal="center" wrapText="1"/>
    </xf>
    <xf numFmtId="0" fontId="17" fillId="0" borderId="0" xfId="0" applyFont="1" applyAlignment="1">
      <alignment horizontal="center" vertical="center" wrapText="1"/>
    </xf>
    <xf numFmtId="0" fontId="0" fillId="0" borderId="0" xfId="0" applyAlignment="1">
      <alignment horizontal="left" wrapText="1"/>
    </xf>
    <xf numFmtId="0" fontId="0" fillId="0" borderId="0" xfId="0" applyAlignment="1">
      <alignment horizontal="left"/>
    </xf>
    <xf numFmtId="2" fontId="0" fillId="0" borderId="5" xfId="0" applyNumberFormat="1" applyBorder="1" applyAlignment="1">
      <alignment horizontal="center" vertical="center"/>
    </xf>
    <xf numFmtId="9" fontId="0" fillId="0" borderId="5" xfId="1" applyFont="1" applyBorder="1" applyAlignment="1">
      <alignment horizontal="center" vertical="center"/>
    </xf>
    <xf numFmtId="0" fontId="0" fillId="0" borderId="21" xfId="0" applyBorder="1" applyAlignment="1">
      <alignment horizontal="left" vertical="center" wrapText="1"/>
    </xf>
    <xf numFmtId="0" fontId="3" fillId="0" borderId="21" xfId="0" applyFont="1" applyBorder="1" applyAlignment="1">
      <alignment horizontal="left" vertical="center"/>
    </xf>
    <xf numFmtId="0" fontId="3" fillId="0" borderId="0" xfId="0" applyFont="1" applyAlignment="1">
      <alignment horizontal="left" vertical="center"/>
    </xf>
    <xf numFmtId="0" fontId="0" fillId="0" borderId="27" xfId="0" applyBorder="1" applyAlignment="1">
      <alignment horizontal="center" vertical="center"/>
    </xf>
    <xf numFmtId="0" fontId="0" fillId="0" borderId="7" xfId="0" applyBorder="1" applyAlignment="1">
      <alignment horizontal="center" vertical="center"/>
    </xf>
    <xf numFmtId="0" fontId="0" fillId="0" borderId="28" xfId="0" applyBorder="1" applyAlignment="1">
      <alignment horizontal="center" vertical="center"/>
    </xf>
    <xf numFmtId="0" fontId="0" fillId="0" borderId="21" xfId="0" applyBorder="1" applyAlignment="1">
      <alignment horizontal="center" vertical="center"/>
    </xf>
    <xf numFmtId="0" fontId="0" fillId="0" borderId="0" xfId="0" applyAlignment="1">
      <alignment horizontal="center" vertical="center"/>
    </xf>
    <xf numFmtId="0" fontId="0" fillId="0" borderId="22" xfId="0" applyBorder="1" applyAlignment="1">
      <alignment horizontal="center" vertical="center"/>
    </xf>
    <xf numFmtId="0" fontId="0" fillId="0" borderId="24" xfId="0" applyBorder="1" applyAlignment="1">
      <alignment horizontal="center" vertical="center"/>
    </xf>
    <xf numFmtId="0" fontId="0" fillId="0" borderId="26" xfId="0" applyBorder="1" applyAlignment="1">
      <alignment horizontal="center" vertical="center"/>
    </xf>
    <xf numFmtId="0" fontId="0" fillId="0" borderId="25" xfId="0" applyBorder="1" applyAlignment="1">
      <alignment horizontal="center" vertical="center"/>
    </xf>
    <xf numFmtId="0" fontId="3" fillId="0" borderId="5" xfId="0" applyFont="1" applyBorder="1" applyAlignment="1">
      <alignment horizontal="center" vertical="center" wrapText="1"/>
    </xf>
    <xf numFmtId="0" fontId="3" fillId="0" borderId="5" xfId="0" applyFont="1" applyBorder="1" applyAlignment="1">
      <alignment horizontal="left"/>
    </xf>
    <xf numFmtId="0" fontId="3" fillId="0" borderId="16" xfId="0" applyFont="1" applyBorder="1" applyAlignment="1">
      <alignment horizontal="center" vertical="center"/>
    </xf>
    <xf numFmtId="0" fontId="21" fillId="4" borderId="5" xfId="0" applyFont="1" applyFill="1" applyBorder="1" applyAlignment="1">
      <alignment horizontal="center"/>
    </xf>
    <xf numFmtId="0" fontId="22" fillId="4" borderId="5" xfId="0" applyFont="1" applyFill="1" applyBorder="1" applyAlignment="1">
      <alignment horizontal="left" vertical="center" wrapText="1"/>
    </xf>
    <xf numFmtId="0" fontId="3" fillId="0" borderId="0" xfId="0" applyFont="1" applyAlignment="1">
      <alignment horizontal="center" vertical="center" wrapText="1"/>
    </xf>
    <xf numFmtId="0" fontId="18" fillId="0" borderId="0" xfId="3" applyBorder="1" applyAlignment="1">
      <alignment horizontal="center" vertical="center" wrapText="1"/>
    </xf>
    <xf numFmtId="0" fontId="3" fillId="0" borderId="5" xfId="0" applyFont="1" applyBorder="1" applyAlignment="1">
      <alignment horizontal="left" vertical="center"/>
    </xf>
    <xf numFmtId="0" fontId="0" fillId="0" borderId="17" xfId="0" applyBorder="1" applyAlignment="1">
      <alignment horizontal="center" vertical="center"/>
    </xf>
    <xf numFmtId="0" fontId="0" fillId="0" borderId="20" xfId="0" applyBorder="1" applyAlignment="1">
      <alignment horizontal="center" vertical="center"/>
    </xf>
    <xf numFmtId="0" fontId="3" fillId="0" borderId="27" xfId="0" applyFont="1" applyBorder="1" applyAlignment="1">
      <alignment horizontal="center" vertical="center"/>
    </xf>
    <xf numFmtId="0" fontId="3" fillId="0" borderId="28" xfId="0" applyFont="1" applyBorder="1" applyAlignment="1">
      <alignment horizontal="center" vertical="center"/>
    </xf>
  </cellXfs>
  <cellStyles count="4">
    <cellStyle name="Hipervínculo" xfId="3" builtinId="8"/>
    <cellStyle name="Millares 2" xfId="2" xr:uid="{912D044C-BA5C-4861-8211-038AE10CBF7E}"/>
    <cellStyle name="Normal" xfId="0" builtinId="0"/>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C" sz="1400" b="1">
                <a:latin typeface="Arial" panose="020B0604020202020204" pitchFamily="34" charset="0"/>
                <a:cs typeface="Arial" panose="020B0604020202020204" pitchFamily="34" charset="0"/>
              </a:rPr>
              <a:t>Poblacion Historica del</a:t>
            </a:r>
            <a:r>
              <a:rPr lang="es-EC" sz="1400" b="1" baseline="0">
                <a:latin typeface="Arial" panose="020B0604020202020204" pitchFamily="34" charset="0"/>
                <a:cs typeface="Arial" panose="020B0604020202020204" pitchFamily="34" charset="0"/>
              </a:rPr>
              <a:t> Canton Baños </a:t>
            </a:r>
            <a:endParaRPr lang="es-EC" sz="1400" b="1">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('BAÑOS-MENESES-NARANJO'!$A$5,'BAÑOS-MENESES-NARANJO'!$A$7,'BAÑOS-MENESES-NARANJO'!$A$9,'BAÑOS-MENESES-NARANJO'!$A$11,'BAÑOS-MENESES-NARANJO'!$A$13,'BAÑOS-MENESES-NARANJO'!$A$15,'BAÑOS-MENESES-NARANJO'!$A$17)</c:f>
              <c:numCache>
                <c:formatCode>General</c:formatCode>
                <c:ptCount val="7"/>
                <c:pt idx="0">
                  <c:v>1950</c:v>
                </c:pt>
                <c:pt idx="1">
                  <c:v>1962</c:v>
                </c:pt>
                <c:pt idx="2">
                  <c:v>1974</c:v>
                </c:pt>
                <c:pt idx="3">
                  <c:v>1982</c:v>
                </c:pt>
                <c:pt idx="4">
                  <c:v>1990</c:v>
                </c:pt>
                <c:pt idx="5">
                  <c:v>2001</c:v>
                </c:pt>
                <c:pt idx="6">
                  <c:v>2010</c:v>
                </c:pt>
              </c:numCache>
            </c:numRef>
          </c:xVal>
          <c:yVal>
            <c:numRef>
              <c:f>('BAÑOS-MENESES-NARANJO'!$B$5,'BAÑOS-MENESES-NARANJO'!$B$7,'BAÑOS-MENESES-NARANJO'!$B$9,'BAÑOS-MENESES-NARANJO'!$B$11,'BAÑOS-MENESES-NARANJO'!$B$13,'BAÑOS-MENESES-NARANJO'!$B$15,'BAÑOS-MENESES-NARANJO'!$B$17)</c:f>
              <c:numCache>
                <c:formatCode>General</c:formatCode>
                <c:ptCount val="7"/>
                <c:pt idx="0">
                  <c:v>2691</c:v>
                </c:pt>
                <c:pt idx="1">
                  <c:v>3782</c:v>
                </c:pt>
                <c:pt idx="2">
                  <c:v>7266</c:v>
                </c:pt>
                <c:pt idx="3">
                  <c:v>8340</c:v>
                </c:pt>
                <c:pt idx="4">
                  <c:v>9501</c:v>
                </c:pt>
                <c:pt idx="5">
                  <c:v>10439</c:v>
                </c:pt>
                <c:pt idx="6">
                  <c:v>12992</c:v>
                </c:pt>
              </c:numCache>
            </c:numRef>
          </c:yVal>
          <c:smooth val="0"/>
          <c:extLst>
            <c:ext xmlns:c16="http://schemas.microsoft.com/office/drawing/2014/chart" uri="{C3380CC4-5D6E-409C-BE32-E72D297353CC}">
              <c16:uniqueId val="{00000000-F438-4E06-AE8A-2DE83F4A2D75}"/>
            </c:ext>
          </c:extLst>
        </c:ser>
        <c:dLbls>
          <c:showLegendKey val="0"/>
          <c:showVal val="0"/>
          <c:showCatName val="0"/>
          <c:showSerName val="0"/>
          <c:showPercent val="0"/>
          <c:showBubbleSize val="0"/>
        </c:dLbls>
        <c:axId val="2059581584"/>
        <c:axId val="2059583248"/>
      </c:scatterChart>
      <c:valAx>
        <c:axId val="205958158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sz="1100" b="1">
                    <a:latin typeface="Arial" panose="020B0604020202020204" pitchFamily="34" charset="0"/>
                    <a:cs typeface="Arial" panose="020B0604020202020204" pitchFamily="34" charset="0"/>
                  </a:rPr>
                  <a:t>AÑO DEL CENSO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9583248"/>
        <c:crosses val="autoZero"/>
        <c:crossBetween val="midCat"/>
      </c:valAx>
      <c:valAx>
        <c:axId val="20595832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sz="1100" b="1">
                    <a:latin typeface="Arial" panose="020B0604020202020204" pitchFamily="34" charset="0"/>
                    <a:cs typeface="Arial" panose="020B0604020202020204" pitchFamily="34" charset="0"/>
                  </a:rPr>
                  <a:t>POBLACION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95815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Población Historica del Cantón Guano (Análisis)</a:t>
            </a:r>
          </a:p>
        </c:rich>
      </c:tx>
      <c:layout>
        <c:manualLayout>
          <c:xMode val="edge"/>
          <c:yMode val="edge"/>
          <c:x val="0.19415966754155731"/>
          <c:y val="4.629629629629629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731038427888821"/>
          <c:y val="0.14070868057283914"/>
          <c:w val="0.85549094824685357"/>
          <c:h val="0.73312235473429399"/>
        </c:manualLayout>
      </c:layout>
      <c:scatterChart>
        <c:scatterStyle val="lineMarker"/>
        <c:varyColors val="0"/>
        <c:ser>
          <c:idx val="0"/>
          <c:order val="0"/>
          <c:tx>
            <c:v>Población Historica del Cantón Análisis</c:v>
          </c:tx>
          <c:spPr>
            <a:ln w="25400" cap="rnd">
              <a:noFill/>
              <a:round/>
            </a:ln>
            <a:effectLst/>
          </c:spPr>
          <c:marker>
            <c:symbol val="circle"/>
            <c:size val="5"/>
            <c:spPr>
              <a:solidFill>
                <a:schemeClr val="accent1"/>
              </a:solidFill>
              <a:ln w="9525">
                <a:solidFill>
                  <a:schemeClr val="accent1"/>
                </a:solidFill>
              </a:ln>
              <a:effectLst/>
            </c:spPr>
          </c:marker>
          <c:xVal>
            <c:numRef>
              <c:f>'GUANO-GUACHO-ROMERO'!$A$5:$A$18</c:f>
              <c:numCache>
                <c:formatCode>General</c:formatCode>
                <c:ptCount val="14"/>
                <c:pt idx="0">
                  <c:v>1950</c:v>
                </c:pt>
                <c:pt idx="2">
                  <c:v>1962</c:v>
                </c:pt>
                <c:pt idx="4">
                  <c:v>1974</c:v>
                </c:pt>
                <c:pt idx="6">
                  <c:v>1982</c:v>
                </c:pt>
                <c:pt idx="8">
                  <c:v>1990</c:v>
                </c:pt>
                <c:pt idx="10">
                  <c:v>2001</c:v>
                </c:pt>
                <c:pt idx="12">
                  <c:v>2010</c:v>
                </c:pt>
              </c:numCache>
            </c:numRef>
          </c:xVal>
          <c:yVal>
            <c:numRef>
              <c:f>'GUANO-GUACHO-ROMERO'!$B$5:$B$18</c:f>
              <c:numCache>
                <c:formatCode>General</c:formatCode>
                <c:ptCount val="14"/>
                <c:pt idx="0">
                  <c:v>4924</c:v>
                </c:pt>
                <c:pt idx="2">
                  <c:v>4455</c:v>
                </c:pt>
                <c:pt idx="4">
                  <c:v>5389</c:v>
                </c:pt>
                <c:pt idx="6">
                  <c:v>6136</c:v>
                </c:pt>
                <c:pt idx="8">
                  <c:v>6584</c:v>
                </c:pt>
                <c:pt idx="10">
                  <c:v>6872</c:v>
                </c:pt>
                <c:pt idx="12">
                  <c:v>7758</c:v>
                </c:pt>
                <c:pt idx="13">
                  <c:v>0</c:v>
                </c:pt>
              </c:numCache>
            </c:numRef>
          </c:yVal>
          <c:smooth val="0"/>
          <c:extLst>
            <c:ext xmlns:c16="http://schemas.microsoft.com/office/drawing/2014/chart" uri="{C3380CC4-5D6E-409C-BE32-E72D297353CC}">
              <c16:uniqueId val="{00000000-9400-4FB9-9A31-B1869E30BA70}"/>
            </c:ext>
          </c:extLst>
        </c:ser>
        <c:dLbls>
          <c:showLegendKey val="0"/>
          <c:showVal val="0"/>
          <c:showCatName val="0"/>
          <c:showSerName val="0"/>
          <c:showPercent val="0"/>
          <c:showBubbleSize val="0"/>
        </c:dLbls>
        <c:axId val="76872399"/>
        <c:axId val="76881999"/>
      </c:scatterChart>
      <c:valAx>
        <c:axId val="7687239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EC" b="1">
                    <a:solidFill>
                      <a:sysClr val="windowText" lastClr="000000"/>
                    </a:solidFill>
                  </a:rPr>
                  <a:t>Censo</a:t>
                </a:r>
                <a:r>
                  <a:rPr lang="es-EC" b="1" baseline="0">
                    <a:solidFill>
                      <a:sysClr val="windowText" lastClr="000000"/>
                    </a:solidFill>
                  </a:rPr>
                  <a:t> (Años)</a:t>
                </a:r>
                <a:endParaRPr lang="es-EC" b="1">
                  <a:solidFill>
                    <a:sysClr val="windowText" lastClr="000000"/>
                  </a:solidFill>
                </a:endParaRP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881999"/>
        <c:crosses val="autoZero"/>
        <c:crossBetween val="midCat"/>
      </c:valAx>
      <c:valAx>
        <c:axId val="76881999"/>
        <c:scaling>
          <c:orientation val="minMax"/>
          <c:min val="3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EC" b="1">
                    <a:solidFill>
                      <a:sysClr val="windowText" lastClr="000000"/>
                    </a:solidFill>
                  </a:rPr>
                  <a:t>Población</a:t>
                </a:r>
                <a:r>
                  <a:rPr lang="es-EC" b="1" baseline="0">
                    <a:solidFill>
                      <a:sysClr val="windowText" lastClr="000000"/>
                    </a:solidFill>
                  </a:rPr>
                  <a:t> (hab)</a:t>
                </a:r>
                <a:endParaRPr lang="es-EC" b="1">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87239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s-EC" b="1">
                <a:solidFill>
                  <a:sysClr val="windowText" lastClr="000000"/>
                </a:solidFill>
              </a:rPr>
              <a:t>Análisis</a:t>
            </a:r>
            <a:r>
              <a:rPr lang="es-EC" b="1" baseline="0">
                <a:solidFill>
                  <a:sysClr val="windowText" lastClr="000000"/>
                </a:solidFill>
              </a:rPr>
              <a:t> gráfico de dispersión Población Histórica de Guano método geométrico</a:t>
            </a:r>
            <a:endParaRPr lang="es-EC"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0.13257552391365698"/>
                  <c:y val="0.24843068325945947"/>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'GUANO-GUACHO-ROMERO'!$A$13:$A$17</c:f>
              <c:numCache>
                <c:formatCode>General</c:formatCode>
                <c:ptCount val="5"/>
                <c:pt idx="0">
                  <c:v>1990</c:v>
                </c:pt>
                <c:pt idx="2">
                  <c:v>2001</c:v>
                </c:pt>
                <c:pt idx="4">
                  <c:v>2010</c:v>
                </c:pt>
              </c:numCache>
            </c:numRef>
          </c:xVal>
          <c:yVal>
            <c:numRef>
              <c:f>'GUANO-GUACHO-ROMERO'!$B$13:$B$17</c:f>
              <c:numCache>
                <c:formatCode>General</c:formatCode>
                <c:ptCount val="5"/>
                <c:pt idx="0">
                  <c:v>6584</c:v>
                </c:pt>
                <c:pt idx="2">
                  <c:v>6872</c:v>
                </c:pt>
                <c:pt idx="4">
                  <c:v>7758</c:v>
                </c:pt>
              </c:numCache>
            </c:numRef>
          </c:yVal>
          <c:smooth val="0"/>
          <c:extLst>
            <c:ext xmlns:c16="http://schemas.microsoft.com/office/drawing/2014/chart" uri="{C3380CC4-5D6E-409C-BE32-E72D297353CC}">
              <c16:uniqueId val="{00000001-3B18-4D78-A211-3E6F6F8BC200}"/>
            </c:ext>
          </c:extLst>
        </c:ser>
        <c:dLbls>
          <c:showLegendKey val="0"/>
          <c:showVal val="0"/>
          <c:showCatName val="0"/>
          <c:showSerName val="0"/>
          <c:showPercent val="0"/>
          <c:showBubbleSize val="0"/>
        </c:dLbls>
        <c:axId val="88889455"/>
        <c:axId val="88879855"/>
      </c:scatterChart>
      <c:valAx>
        <c:axId val="88889455"/>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EC" b="1">
                    <a:solidFill>
                      <a:sysClr val="windowText" lastClr="000000"/>
                    </a:solidFill>
                  </a:rPr>
                  <a:t>Censos</a:t>
                </a:r>
                <a:r>
                  <a:rPr lang="es-EC" b="1" baseline="0">
                    <a:solidFill>
                      <a:sysClr val="windowText" lastClr="000000"/>
                    </a:solidFill>
                  </a:rPr>
                  <a:t> (Años)</a:t>
                </a:r>
                <a:endParaRPr lang="es-EC" b="1">
                  <a:solidFill>
                    <a:sysClr val="windowText" lastClr="000000"/>
                  </a:solidFill>
                </a:endParaRP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879855"/>
        <c:crosses val="autoZero"/>
        <c:crossBetween val="midCat"/>
      </c:valAx>
      <c:valAx>
        <c:axId val="88879855"/>
        <c:scaling>
          <c:orientation val="minMax"/>
          <c:max val="9000"/>
          <c:min val="5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EC" b="1">
                    <a:solidFill>
                      <a:sysClr val="windowText" lastClr="000000"/>
                    </a:solidFill>
                  </a:rPr>
                  <a:t>Población</a:t>
                </a:r>
                <a:r>
                  <a:rPr lang="es-EC" b="1" baseline="0">
                    <a:solidFill>
                      <a:sysClr val="windowText" lastClr="000000"/>
                    </a:solidFill>
                  </a:rPr>
                  <a:t> (hab)</a:t>
                </a:r>
                <a:endParaRPr lang="es-EC" b="1">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889455"/>
        <c:crosses val="autoZero"/>
        <c:crossBetween val="midCat"/>
        <c:majorUnit val="1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s-EC" b="1">
                <a:solidFill>
                  <a:sysClr val="windowText" lastClr="000000"/>
                </a:solidFill>
              </a:rPr>
              <a:t>Proyección</a:t>
            </a:r>
            <a:r>
              <a:rPr lang="es-EC" b="1" baseline="0">
                <a:solidFill>
                  <a:sysClr val="windowText" lastClr="000000"/>
                </a:solidFill>
              </a:rPr>
              <a:t> Futura Guano Método Aritmético</a:t>
            </a:r>
            <a:endParaRPr lang="es-EC"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'GUANO-GUACHO-ROMERO'!$A$5:$A$17</c:f>
              <c:numCache>
                <c:formatCode>General</c:formatCode>
                <c:ptCount val="13"/>
                <c:pt idx="0">
                  <c:v>1950</c:v>
                </c:pt>
                <c:pt idx="2">
                  <c:v>1962</c:v>
                </c:pt>
                <c:pt idx="4">
                  <c:v>1974</c:v>
                </c:pt>
                <c:pt idx="6">
                  <c:v>1982</c:v>
                </c:pt>
                <c:pt idx="8">
                  <c:v>1990</c:v>
                </c:pt>
                <c:pt idx="10">
                  <c:v>2001</c:v>
                </c:pt>
                <c:pt idx="12">
                  <c:v>2010</c:v>
                </c:pt>
              </c:numCache>
            </c:numRef>
          </c:xVal>
          <c:yVal>
            <c:numRef>
              <c:f>'GUANO-GUACHO-ROMERO'!$B$5:$B$17</c:f>
              <c:numCache>
                <c:formatCode>General</c:formatCode>
                <c:ptCount val="13"/>
                <c:pt idx="0">
                  <c:v>4924</c:v>
                </c:pt>
                <c:pt idx="2">
                  <c:v>4455</c:v>
                </c:pt>
                <c:pt idx="4">
                  <c:v>5389</c:v>
                </c:pt>
                <c:pt idx="6">
                  <c:v>6136</c:v>
                </c:pt>
                <c:pt idx="8">
                  <c:v>6584</c:v>
                </c:pt>
                <c:pt idx="10">
                  <c:v>6872</c:v>
                </c:pt>
                <c:pt idx="12">
                  <c:v>7758</c:v>
                </c:pt>
              </c:numCache>
            </c:numRef>
          </c:yVal>
          <c:smooth val="0"/>
          <c:extLst>
            <c:ext xmlns:c16="http://schemas.microsoft.com/office/drawing/2014/chart" uri="{C3380CC4-5D6E-409C-BE32-E72D297353CC}">
              <c16:uniqueId val="{00000000-9D16-42F4-8B3C-42730AA5632D}"/>
            </c:ext>
          </c:extLst>
        </c:ser>
        <c:ser>
          <c:idx val="1"/>
          <c:order val="1"/>
          <c:spPr>
            <a:ln w="25400" cap="rnd">
              <a:noFill/>
              <a:round/>
            </a:ln>
            <a:effectLst/>
          </c:spPr>
          <c:marker>
            <c:symbol val="circle"/>
            <c:size val="5"/>
            <c:spPr>
              <a:solidFill>
                <a:schemeClr val="accent2"/>
              </a:solidFill>
              <a:ln w="9525">
                <a:solidFill>
                  <a:schemeClr val="accent2"/>
                </a:solidFill>
              </a:ln>
              <a:effectLst/>
            </c:spPr>
          </c:marker>
          <c:xVal>
            <c:numRef>
              <c:f>'GUANO-GUACHO-ROMERO'!$A$19:$A$21</c:f>
              <c:numCache>
                <c:formatCode>General</c:formatCode>
                <c:ptCount val="3"/>
                <c:pt idx="0">
                  <c:v>2025</c:v>
                </c:pt>
                <c:pt idx="2">
                  <c:v>2050</c:v>
                </c:pt>
              </c:numCache>
            </c:numRef>
          </c:xVal>
          <c:yVal>
            <c:numRef>
              <c:f>'GUANO-GUACHO-ROMERO'!$B$19:$B$21</c:f>
              <c:numCache>
                <c:formatCode>General</c:formatCode>
                <c:ptCount val="3"/>
                <c:pt idx="0">
                  <c:v>8662</c:v>
                </c:pt>
                <c:pt idx="2">
                  <c:v>10168</c:v>
                </c:pt>
              </c:numCache>
            </c:numRef>
          </c:yVal>
          <c:smooth val="0"/>
          <c:extLst>
            <c:ext xmlns:c16="http://schemas.microsoft.com/office/drawing/2014/chart" uri="{C3380CC4-5D6E-409C-BE32-E72D297353CC}">
              <c16:uniqueId val="{00000001-9D16-42F4-8B3C-42730AA5632D}"/>
            </c:ext>
          </c:extLst>
        </c:ser>
        <c:dLbls>
          <c:showLegendKey val="0"/>
          <c:showVal val="0"/>
          <c:showCatName val="0"/>
          <c:showSerName val="0"/>
          <c:showPercent val="0"/>
          <c:showBubbleSize val="0"/>
        </c:dLbls>
        <c:axId val="471230943"/>
        <c:axId val="471253023"/>
      </c:scatterChart>
      <c:valAx>
        <c:axId val="471230943"/>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EC" b="1">
                    <a:solidFill>
                      <a:sysClr val="windowText" lastClr="000000"/>
                    </a:solidFill>
                  </a:rPr>
                  <a:t>Censo</a:t>
                </a:r>
                <a:r>
                  <a:rPr lang="es-EC" b="1" baseline="0">
                    <a:solidFill>
                      <a:sysClr val="windowText" lastClr="000000"/>
                    </a:solidFill>
                  </a:rPr>
                  <a:t> (Año)</a:t>
                </a:r>
                <a:endParaRPr lang="es-EC" b="1">
                  <a:solidFill>
                    <a:sysClr val="windowText" lastClr="000000"/>
                  </a:solidFill>
                </a:endParaRP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253023"/>
        <c:crosses val="autoZero"/>
        <c:crossBetween val="midCat"/>
      </c:valAx>
      <c:valAx>
        <c:axId val="4712530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EC" b="1">
                    <a:solidFill>
                      <a:sysClr val="windowText" lastClr="000000"/>
                    </a:solidFill>
                  </a:rPr>
                  <a:t>Población</a:t>
                </a:r>
                <a:r>
                  <a:rPr lang="es-EC" b="1" baseline="0">
                    <a:solidFill>
                      <a:sysClr val="windowText" lastClr="000000"/>
                    </a:solidFill>
                  </a:rPr>
                  <a:t> (hab)</a:t>
                </a:r>
                <a:endParaRPr lang="es-EC" b="1">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23094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s-EC" b="1">
                <a:solidFill>
                  <a:sysClr val="windowText" lastClr="000000"/>
                </a:solidFill>
              </a:rPr>
              <a:t>Proyección</a:t>
            </a:r>
            <a:r>
              <a:rPr lang="es-EC" b="1" baseline="0">
                <a:solidFill>
                  <a:sysClr val="windowText" lastClr="000000"/>
                </a:solidFill>
              </a:rPr>
              <a:t> Futura Guano Método Geomético</a:t>
            </a:r>
            <a:endParaRPr lang="es-EC"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'GUANO-GUACHO-ROMERO'!$A$5:$A$17</c:f>
              <c:numCache>
                <c:formatCode>General</c:formatCode>
                <c:ptCount val="13"/>
                <c:pt idx="0">
                  <c:v>1950</c:v>
                </c:pt>
                <c:pt idx="2">
                  <c:v>1962</c:v>
                </c:pt>
                <c:pt idx="4">
                  <c:v>1974</c:v>
                </c:pt>
                <c:pt idx="6">
                  <c:v>1982</c:v>
                </c:pt>
                <c:pt idx="8">
                  <c:v>1990</c:v>
                </c:pt>
                <c:pt idx="10">
                  <c:v>2001</c:v>
                </c:pt>
                <c:pt idx="12">
                  <c:v>2010</c:v>
                </c:pt>
              </c:numCache>
            </c:numRef>
          </c:xVal>
          <c:yVal>
            <c:numRef>
              <c:f>'GUANO-GUACHO-ROMERO'!$B$5:$B$17</c:f>
              <c:numCache>
                <c:formatCode>General</c:formatCode>
                <c:ptCount val="13"/>
                <c:pt idx="0">
                  <c:v>4924</c:v>
                </c:pt>
                <c:pt idx="2">
                  <c:v>4455</c:v>
                </c:pt>
                <c:pt idx="4">
                  <c:v>5389</c:v>
                </c:pt>
                <c:pt idx="6">
                  <c:v>6136</c:v>
                </c:pt>
                <c:pt idx="8">
                  <c:v>6584</c:v>
                </c:pt>
                <c:pt idx="10">
                  <c:v>6872</c:v>
                </c:pt>
                <c:pt idx="12">
                  <c:v>7758</c:v>
                </c:pt>
              </c:numCache>
            </c:numRef>
          </c:yVal>
          <c:smooth val="0"/>
          <c:extLst>
            <c:ext xmlns:c16="http://schemas.microsoft.com/office/drawing/2014/chart" uri="{C3380CC4-5D6E-409C-BE32-E72D297353CC}">
              <c16:uniqueId val="{00000000-D7C8-4B10-BCA6-69FAE832F4BD}"/>
            </c:ext>
          </c:extLst>
        </c:ser>
        <c:ser>
          <c:idx val="1"/>
          <c:order val="1"/>
          <c:spPr>
            <a:ln w="25400" cap="rnd">
              <a:noFill/>
              <a:round/>
            </a:ln>
            <a:effectLst/>
          </c:spPr>
          <c:marker>
            <c:symbol val="circle"/>
            <c:size val="5"/>
            <c:spPr>
              <a:solidFill>
                <a:schemeClr val="accent2"/>
              </a:solidFill>
              <a:ln w="9525">
                <a:solidFill>
                  <a:schemeClr val="accent2"/>
                </a:solidFill>
              </a:ln>
              <a:effectLst/>
            </c:spPr>
          </c:marker>
          <c:xVal>
            <c:numRef>
              <c:f>'GUANO-GUACHO-ROMERO'!$A$23:$A$25</c:f>
              <c:numCache>
                <c:formatCode>General</c:formatCode>
                <c:ptCount val="3"/>
                <c:pt idx="0">
                  <c:v>2025</c:v>
                </c:pt>
                <c:pt idx="2">
                  <c:v>2050</c:v>
                </c:pt>
              </c:numCache>
            </c:numRef>
          </c:xVal>
          <c:yVal>
            <c:numRef>
              <c:f>'GUANO-GUACHO-ROMERO'!$B$23:$B$25</c:f>
              <c:numCache>
                <c:formatCode>General</c:formatCode>
                <c:ptCount val="3"/>
                <c:pt idx="0" formatCode="0">
                  <c:v>9495.7108727586055</c:v>
                </c:pt>
                <c:pt idx="2" formatCode="0">
                  <c:v>13299.1431788591</c:v>
                </c:pt>
              </c:numCache>
            </c:numRef>
          </c:yVal>
          <c:smooth val="0"/>
          <c:extLst>
            <c:ext xmlns:c16="http://schemas.microsoft.com/office/drawing/2014/chart" uri="{C3380CC4-5D6E-409C-BE32-E72D297353CC}">
              <c16:uniqueId val="{00000001-D7C8-4B10-BCA6-69FAE832F4BD}"/>
            </c:ext>
          </c:extLst>
        </c:ser>
        <c:dLbls>
          <c:showLegendKey val="0"/>
          <c:showVal val="0"/>
          <c:showCatName val="0"/>
          <c:showSerName val="0"/>
          <c:showPercent val="0"/>
          <c:showBubbleSize val="0"/>
        </c:dLbls>
        <c:axId val="471230943"/>
        <c:axId val="471253023"/>
      </c:scatterChart>
      <c:valAx>
        <c:axId val="471230943"/>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EC" b="1">
                    <a:solidFill>
                      <a:sysClr val="windowText" lastClr="000000"/>
                    </a:solidFill>
                  </a:rPr>
                  <a:t>Censo</a:t>
                </a:r>
                <a:r>
                  <a:rPr lang="es-EC" b="1" baseline="0">
                    <a:solidFill>
                      <a:sysClr val="windowText" lastClr="000000"/>
                    </a:solidFill>
                  </a:rPr>
                  <a:t> (Año)</a:t>
                </a:r>
                <a:endParaRPr lang="es-EC" b="1">
                  <a:solidFill>
                    <a:sysClr val="windowText" lastClr="000000"/>
                  </a:solidFill>
                </a:endParaRP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253023"/>
        <c:crosses val="autoZero"/>
        <c:crossBetween val="midCat"/>
      </c:valAx>
      <c:valAx>
        <c:axId val="4712530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EC" b="1">
                    <a:solidFill>
                      <a:sysClr val="windowText" lastClr="000000"/>
                    </a:solidFill>
                  </a:rPr>
                  <a:t>Población</a:t>
                </a:r>
                <a:r>
                  <a:rPr lang="es-EC" b="1" baseline="0">
                    <a:solidFill>
                      <a:sysClr val="windowText" lastClr="000000"/>
                    </a:solidFill>
                  </a:rPr>
                  <a:t> (hab)</a:t>
                </a:r>
                <a:endParaRPr lang="es-EC" b="1">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23094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s-EC" b="1">
                <a:solidFill>
                  <a:sysClr val="windowText" lastClr="000000"/>
                </a:solidFill>
              </a:rPr>
              <a:t>Análisis</a:t>
            </a:r>
            <a:r>
              <a:rPr lang="es-EC" b="1" baseline="0">
                <a:solidFill>
                  <a:sysClr val="windowText" lastClr="000000"/>
                </a:solidFill>
              </a:rPr>
              <a:t> gráfico de dispersión Población Histórica de Guano método aritmétrico</a:t>
            </a:r>
            <a:endParaRPr lang="es-EC"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3838096392737429"/>
                  <c:y val="-8.9672943933628832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'GUANO-GUACHO-ROMERO'!$A$13:$A$17</c:f>
              <c:numCache>
                <c:formatCode>General</c:formatCode>
                <c:ptCount val="5"/>
                <c:pt idx="0">
                  <c:v>1990</c:v>
                </c:pt>
                <c:pt idx="2">
                  <c:v>2001</c:v>
                </c:pt>
                <c:pt idx="4">
                  <c:v>2010</c:v>
                </c:pt>
              </c:numCache>
            </c:numRef>
          </c:xVal>
          <c:yVal>
            <c:numRef>
              <c:f>'GUANO-GUACHO-ROMERO'!$B$13:$B$17</c:f>
              <c:numCache>
                <c:formatCode>General</c:formatCode>
                <c:ptCount val="5"/>
                <c:pt idx="0">
                  <c:v>6584</c:v>
                </c:pt>
                <c:pt idx="2">
                  <c:v>6872</c:v>
                </c:pt>
                <c:pt idx="4">
                  <c:v>7758</c:v>
                </c:pt>
              </c:numCache>
            </c:numRef>
          </c:yVal>
          <c:smooth val="0"/>
          <c:extLst>
            <c:ext xmlns:c16="http://schemas.microsoft.com/office/drawing/2014/chart" uri="{C3380CC4-5D6E-409C-BE32-E72D297353CC}">
              <c16:uniqueId val="{00000001-4301-4551-B103-4A2977725DF2}"/>
            </c:ext>
          </c:extLst>
        </c:ser>
        <c:dLbls>
          <c:showLegendKey val="0"/>
          <c:showVal val="0"/>
          <c:showCatName val="0"/>
          <c:showSerName val="0"/>
          <c:showPercent val="0"/>
          <c:showBubbleSize val="0"/>
        </c:dLbls>
        <c:axId val="88889455"/>
        <c:axId val="88879855"/>
      </c:scatterChart>
      <c:valAx>
        <c:axId val="88889455"/>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EC" b="1">
                    <a:solidFill>
                      <a:sysClr val="windowText" lastClr="000000"/>
                    </a:solidFill>
                  </a:rPr>
                  <a:t>Censos</a:t>
                </a:r>
                <a:r>
                  <a:rPr lang="es-EC" b="1" baseline="0">
                    <a:solidFill>
                      <a:sysClr val="windowText" lastClr="000000"/>
                    </a:solidFill>
                  </a:rPr>
                  <a:t> (Años)</a:t>
                </a:r>
                <a:endParaRPr lang="es-EC" b="1">
                  <a:solidFill>
                    <a:sysClr val="windowText" lastClr="000000"/>
                  </a:solidFill>
                </a:endParaRP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879855"/>
        <c:crosses val="autoZero"/>
        <c:crossBetween val="midCat"/>
      </c:valAx>
      <c:valAx>
        <c:axId val="88879855"/>
        <c:scaling>
          <c:orientation val="minMax"/>
          <c:max val="9000"/>
          <c:min val="5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EC" b="1">
                    <a:solidFill>
                      <a:sysClr val="windowText" lastClr="000000"/>
                    </a:solidFill>
                  </a:rPr>
                  <a:t>Población</a:t>
                </a:r>
                <a:r>
                  <a:rPr lang="es-EC" b="1" baseline="0">
                    <a:solidFill>
                      <a:sysClr val="windowText" lastClr="000000"/>
                    </a:solidFill>
                  </a:rPr>
                  <a:t> (hab)</a:t>
                </a:r>
                <a:endParaRPr lang="es-EC" b="1">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889455"/>
        <c:crosses val="autoZero"/>
        <c:crossBetween val="midCat"/>
        <c:majorUnit val="1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C"/>
              <a:t>Diagrama de Dispersión - Ibarra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'IBARRA-GUALAN-MUECES'!$B$2:$B$3</c:f>
              <c:strCache>
                <c:ptCount val="2"/>
                <c:pt idx="0">
                  <c:v>DATOS INEC</c:v>
                </c:pt>
                <c:pt idx="1">
                  <c:v>HABITANTES </c:v>
                </c:pt>
              </c:strCache>
            </c:strRef>
          </c:tx>
          <c:spPr>
            <a:ln w="25400" cap="rnd">
              <a:noFill/>
              <a:round/>
            </a:ln>
            <a:effectLst/>
          </c:spPr>
          <c:marker>
            <c:symbol val="circle"/>
            <c:size val="5"/>
            <c:spPr>
              <a:solidFill>
                <a:schemeClr val="accent1"/>
              </a:solidFill>
              <a:ln w="9525">
                <a:solidFill>
                  <a:schemeClr val="accent1"/>
                </a:solidFill>
              </a:ln>
              <a:effectLst/>
            </c:spPr>
          </c:marker>
          <c:xVal>
            <c:numRef>
              <c:f>'IBARRA-GUALAN-MUECES'!$A$4:$A$16</c:f>
              <c:numCache>
                <c:formatCode>General</c:formatCode>
                <c:ptCount val="13"/>
                <c:pt idx="0">
                  <c:v>1950</c:v>
                </c:pt>
                <c:pt idx="2">
                  <c:v>1962</c:v>
                </c:pt>
                <c:pt idx="4">
                  <c:v>1974</c:v>
                </c:pt>
                <c:pt idx="6">
                  <c:v>1982</c:v>
                </c:pt>
                <c:pt idx="8">
                  <c:v>1990</c:v>
                </c:pt>
                <c:pt idx="10">
                  <c:v>2001</c:v>
                </c:pt>
                <c:pt idx="12">
                  <c:v>2010</c:v>
                </c:pt>
              </c:numCache>
            </c:numRef>
          </c:xVal>
          <c:yVal>
            <c:numRef>
              <c:f>'IBARRA-GUALAN-MUECES'!$B$4:$B$16</c:f>
              <c:numCache>
                <c:formatCode>General</c:formatCode>
                <c:ptCount val="13"/>
                <c:pt idx="0">
                  <c:v>14031</c:v>
                </c:pt>
                <c:pt idx="2">
                  <c:v>25835</c:v>
                </c:pt>
                <c:pt idx="4">
                  <c:v>41335</c:v>
                </c:pt>
                <c:pt idx="6">
                  <c:v>53428</c:v>
                </c:pt>
                <c:pt idx="8">
                  <c:v>80991</c:v>
                </c:pt>
                <c:pt idx="10">
                  <c:v>108535</c:v>
                </c:pt>
                <c:pt idx="12">
                  <c:v>131856</c:v>
                </c:pt>
              </c:numCache>
            </c:numRef>
          </c:yVal>
          <c:smooth val="0"/>
          <c:extLst>
            <c:ext xmlns:c16="http://schemas.microsoft.com/office/drawing/2014/chart" uri="{C3380CC4-5D6E-409C-BE32-E72D297353CC}">
              <c16:uniqueId val="{00000000-8AA7-4B54-BE40-8893008BE7A9}"/>
            </c:ext>
          </c:extLst>
        </c:ser>
        <c:ser>
          <c:idx val="1"/>
          <c:order val="1"/>
          <c:tx>
            <c:strRef>
              <c:f>'IBARRA-GUALAN-MUECES'!$C$2:$C$3</c:f>
              <c:strCache>
                <c:ptCount val="2"/>
                <c:pt idx="0">
                  <c:v>MÉTODO ARITMÉTICO</c:v>
                </c:pt>
                <c:pt idx="1">
                  <c:v>Ka</c:v>
                </c:pt>
              </c:strCache>
            </c:strRef>
          </c:tx>
          <c:spPr>
            <a:ln w="25400" cap="rnd">
              <a:noFill/>
              <a:round/>
            </a:ln>
            <a:effectLst/>
          </c:spPr>
          <c:marker>
            <c:symbol val="circle"/>
            <c:size val="5"/>
            <c:spPr>
              <a:solidFill>
                <a:schemeClr val="accent2"/>
              </a:solidFill>
              <a:ln w="9525">
                <a:solidFill>
                  <a:schemeClr val="accent2"/>
                </a:solidFill>
              </a:ln>
              <a:effectLst/>
            </c:spPr>
          </c:marker>
          <c:xVal>
            <c:numRef>
              <c:f>'IBARRA-GUALAN-MUECES'!$A$4:$A$16</c:f>
              <c:numCache>
                <c:formatCode>General</c:formatCode>
                <c:ptCount val="13"/>
                <c:pt idx="0">
                  <c:v>1950</c:v>
                </c:pt>
                <c:pt idx="2">
                  <c:v>1962</c:v>
                </c:pt>
                <c:pt idx="4">
                  <c:v>1974</c:v>
                </c:pt>
                <c:pt idx="6">
                  <c:v>1982</c:v>
                </c:pt>
                <c:pt idx="8">
                  <c:v>1990</c:v>
                </c:pt>
                <c:pt idx="10">
                  <c:v>2001</c:v>
                </c:pt>
                <c:pt idx="12">
                  <c:v>2010</c:v>
                </c:pt>
              </c:numCache>
            </c:numRef>
          </c:xVal>
          <c:yVal>
            <c:numRef>
              <c:f>'IBARRA-GUALAN-MUECES'!$C$4:$C$16</c:f>
              <c:numCache>
                <c:formatCode>0.00</c:formatCode>
                <c:ptCount val="13"/>
                <c:pt idx="1">
                  <c:v>983.66666666666663</c:v>
                </c:pt>
                <c:pt idx="3" formatCode="0.000">
                  <c:v>1291.6666666666667</c:v>
                </c:pt>
                <c:pt idx="5" formatCode="0.000">
                  <c:v>1511.625</c:v>
                </c:pt>
                <c:pt idx="7" formatCode="0.000">
                  <c:v>3445.375</c:v>
                </c:pt>
                <c:pt idx="9" formatCode="0.000">
                  <c:v>2504</c:v>
                </c:pt>
                <c:pt idx="11" formatCode="0.000">
                  <c:v>2591.2222222222222</c:v>
                </c:pt>
              </c:numCache>
            </c:numRef>
          </c:yVal>
          <c:smooth val="0"/>
          <c:extLst>
            <c:ext xmlns:c16="http://schemas.microsoft.com/office/drawing/2014/chart" uri="{C3380CC4-5D6E-409C-BE32-E72D297353CC}">
              <c16:uniqueId val="{00000001-8AA7-4B54-BE40-8893008BE7A9}"/>
            </c:ext>
          </c:extLst>
        </c:ser>
        <c:dLbls>
          <c:showLegendKey val="0"/>
          <c:showVal val="0"/>
          <c:showCatName val="0"/>
          <c:showSerName val="0"/>
          <c:showPercent val="0"/>
          <c:showBubbleSize val="0"/>
        </c:dLbls>
        <c:axId val="540830480"/>
        <c:axId val="540830840"/>
      </c:scatterChart>
      <c:valAx>
        <c:axId val="54083048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a:t>AÑO DEL CENSO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830840"/>
        <c:crosses val="autoZero"/>
        <c:crossBetween val="midCat"/>
      </c:valAx>
      <c:valAx>
        <c:axId val="540830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a:t>POBLACIÓN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83048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C"/>
              <a:t>Diagrama</a:t>
            </a:r>
            <a:r>
              <a:rPr lang="es-EC" baseline="0"/>
              <a:t> de Dispersión - Ibarra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'IBARRA-GUALAN-MUECES'!$B$2:$B$3</c:f>
              <c:strCache>
                <c:ptCount val="2"/>
                <c:pt idx="0">
                  <c:v>DATOS INEC</c:v>
                </c:pt>
                <c:pt idx="1">
                  <c:v>HABITANTES </c:v>
                </c:pt>
              </c:strCache>
            </c:strRef>
          </c:tx>
          <c:spPr>
            <a:ln w="38100" cap="rnd">
              <a:noFill/>
              <a:round/>
            </a:ln>
            <a:effectLst/>
          </c:spPr>
          <c:marker>
            <c:symbol val="circle"/>
            <c:size val="5"/>
            <c:spPr>
              <a:solidFill>
                <a:schemeClr val="accent1"/>
              </a:solidFill>
              <a:ln w="9525">
                <a:solidFill>
                  <a:schemeClr val="accent1"/>
                </a:solidFill>
              </a:ln>
              <a:effectLst/>
            </c:spPr>
          </c:marker>
          <c:xVal>
            <c:numRef>
              <c:f>'IBARRA-GUALAN-MUECES'!$A$4:$A$16</c:f>
              <c:numCache>
                <c:formatCode>General</c:formatCode>
                <c:ptCount val="13"/>
                <c:pt idx="0">
                  <c:v>1950</c:v>
                </c:pt>
                <c:pt idx="2">
                  <c:v>1962</c:v>
                </c:pt>
                <c:pt idx="4">
                  <c:v>1974</c:v>
                </c:pt>
                <c:pt idx="6">
                  <c:v>1982</c:v>
                </c:pt>
                <c:pt idx="8">
                  <c:v>1990</c:v>
                </c:pt>
                <c:pt idx="10">
                  <c:v>2001</c:v>
                </c:pt>
                <c:pt idx="12">
                  <c:v>2010</c:v>
                </c:pt>
              </c:numCache>
            </c:numRef>
          </c:xVal>
          <c:yVal>
            <c:numRef>
              <c:f>'IBARRA-GUALAN-MUECES'!$B$4:$B$16</c:f>
              <c:numCache>
                <c:formatCode>General</c:formatCode>
                <c:ptCount val="13"/>
                <c:pt idx="0">
                  <c:v>14031</c:v>
                </c:pt>
                <c:pt idx="2">
                  <c:v>25835</c:v>
                </c:pt>
                <c:pt idx="4">
                  <c:v>41335</c:v>
                </c:pt>
                <c:pt idx="6">
                  <c:v>53428</c:v>
                </c:pt>
                <c:pt idx="8">
                  <c:v>80991</c:v>
                </c:pt>
                <c:pt idx="10">
                  <c:v>108535</c:v>
                </c:pt>
                <c:pt idx="12">
                  <c:v>131856</c:v>
                </c:pt>
              </c:numCache>
            </c:numRef>
          </c:yVal>
          <c:smooth val="0"/>
          <c:extLst>
            <c:ext xmlns:c16="http://schemas.microsoft.com/office/drawing/2014/chart" uri="{C3380CC4-5D6E-409C-BE32-E72D297353CC}">
              <c16:uniqueId val="{00000000-5B5D-48C7-A571-1472D54D07D6}"/>
            </c:ext>
          </c:extLst>
        </c:ser>
        <c:ser>
          <c:idx val="1"/>
          <c:order val="1"/>
          <c:tx>
            <c:strRef>
              <c:f>'IBARRA-GUALAN-MUECES'!$C$2:$C$3</c:f>
              <c:strCache>
                <c:ptCount val="2"/>
                <c:pt idx="0">
                  <c:v>MÉTODO ARITMÉTICO</c:v>
                </c:pt>
                <c:pt idx="1">
                  <c:v>Ka</c:v>
                </c:pt>
              </c:strCache>
            </c:strRef>
          </c:tx>
          <c:spPr>
            <a:ln w="38100" cap="rnd">
              <a:noFill/>
              <a:round/>
            </a:ln>
            <a:effectLst/>
          </c:spPr>
          <c:marker>
            <c:symbol val="circle"/>
            <c:size val="5"/>
            <c:spPr>
              <a:solidFill>
                <a:schemeClr val="accent2"/>
              </a:solidFill>
              <a:ln w="9525">
                <a:solidFill>
                  <a:schemeClr val="accent2"/>
                </a:solidFill>
              </a:ln>
              <a:effectLst/>
            </c:spPr>
          </c:marker>
          <c:xVal>
            <c:numRef>
              <c:f>'IBARRA-GUALAN-MUECES'!$A$4:$A$16</c:f>
              <c:numCache>
                <c:formatCode>General</c:formatCode>
                <c:ptCount val="13"/>
                <c:pt idx="0">
                  <c:v>1950</c:v>
                </c:pt>
                <c:pt idx="2">
                  <c:v>1962</c:v>
                </c:pt>
                <c:pt idx="4">
                  <c:v>1974</c:v>
                </c:pt>
                <c:pt idx="6">
                  <c:v>1982</c:v>
                </c:pt>
                <c:pt idx="8">
                  <c:v>1990</c:v>
                </c:pt>
                <c:pt idx="10">
                  <c:v>2001</c:v>
                </c:pt>
                <c:pt idx="12">
                  <c:v>2010</c:v>
                </c:pt>
              </c:numCache>
            </c:numRef>
          </c:xVal>
          <c:yVal>
            <c:numRef>
              <c:f>'IBARRA-GUALAN-MUECES'!$C$4:$C$16</c:f>
              <c:numCache>
                <c:formatCode>0.00</c:formatCode>
                <c:ptCount val="13"/>
                <c:pt idx="1">
                  <c:v>983.66666666666663</c:v>
                </c:pt>
                <c:pt idx="3" formatCode="0.000">
                  <c:v>1291.6666666666667</c:v>
                </c:pt>
                <c:pt idx="5" formatCode="0.000">
                  <c:v>1511.625</c:v>
                </c:pt>
                <c:pt idx="7" formatCode="0.000">
                  <c:v>3445.375</c:v>
                </c:pt>
                <c:pt idx="9" formatCode="0.000">
                  <c:v>2504</c:v>
                </c:pt>
                <c:pt idx="11" formatCode="0.000">
                  <c:v>2591.2222222222222</c:v>
                </c:pt>
              </c:numCache>
            </c:numRef>
          </c:yVal>
          <c:smooth val="0"/>
          <c:extLst>
            <c:ext xmlns:c16="http://schemas.microsoft.com/office/drawing/2014/chart" uri="{C3380CC4-5D6E-409C-BE32-E72D297353CC}">
              <c16:uniqueId val="{00000001-5B5D-48C7-A571-1472D54D07D6}"/>
            </c:ext>
          </c:extLst>
        </c:ser>
        <c:dLbls>
          <c:showLegendKey val="0"/>
          <c:showVal val="0"/>
          <c:showCatName val="0"/>
          <c:showSerName val="0"/>
          <c:showPercent val="0"/>
          <c:showBubbleSize val="0"/>
        </c:dLbls>
        <c:axId val="540830480"/>
        <c:axId val="540830840"/>
      </c:scatterChart>
      <c:valAx>
        <c:axId val="540830480"/>
        <c:scaling>
          <c:orientation val="minMax"/>
          <c:min val="194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a:t>AÑO DEL CENSO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830840"/>
        <c:crosses val="autoZero"/>
        <c:crossBetween val="midCat"/>
        <c:majorUnit val="10"/>
      </c:valAx>
      <c:valAx>
        <c:axId val="540830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a:t>POBLACIÓN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83048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C"/>
              <a:t>Diagrama de Dispersión Ibarra Aritmético</a:t>
            </a:r>
          </a:p>
        </c:rich>
      </c:tx>
      <c:layout>
        <c:manualLayout>
          <c:xMode val="edge"/>
          <c:yMode val="edge"/>
          <c:x val="0.27286897768286328"/>
          <c:y val="3.602156500868237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991426071741032"/>
          <c:y val="0.16708333333333336"/>
          <c:w val="0.8269746281714786"/>
          <c:h val="0.615354695246427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21574162130743313"/>
                  <c:y val="-5.4367096087932871E-3"/>
                </c:manualLayout>
              </c:layout>
              <c:numFmt formatCode="General"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rendlineLbl>
          </c:trendline>
          <c:xVal>
            <c:numRef>
              <c:f>'IBARRA-GUALAN-MUECES'!$B$68:$B$74</c:f>
              <c:numCache>
                <c:formatCode>General</c:formatCode>
                <c:ptCount val="7"/>
                <c:pt idx="0">
                  <c:v>1974</c:v>
                </c:pt>
                <c:pt idx="2">
                  <c:v>1990</c:v>
                </c:pt>
                <c:pt idx="4">
                  <c:v>2001</c:v>
                </c:pt>
                <c:pt idx="6">
                  <c:v>2010</c:v>
                </c:pt>
              </c:numCache>
            </c:numRef>
          </c:xVal>
          <c:yVal>
            <c:numRef>
              <c:f>'IBARRA-GUALAN-MUECES'!$C$68:$C$74</c:f>
              <c:numCache>
                <c:formatCode>General</c:formatCode>
                <c:ptCount val="7"/>
                <c:pt idx="0">
                  <c:v>41335</c:v>
                </c:pt>
                <c:pt idx="2">
                  <c:v>80991</c:v>
                </c:pt>
                <c:pt idx="4">
                  <c:v>108535</c:v>
                </c:pt>
                <c:pt idx="6">
                  <c:v>131856</c:v>
                </c:pt>
              </c:numCache>
            </c:numRef>
          </c:yVal>
          <c:smooth val="0"/>
          <c:extLst>
            <c:ext xmlns:c16="http://schemas.microsoft.com/office/drawing/2014/chart" uri="{C3380CC4-5D6E-409C-BE32-E72D297353CC}">
              <c16:uniqueId val="{00000001-76AF-4B58-8155-841E5B1A4151}"/>
            </c:ext>
          </c:extLst>
        </c:ser>
        <c:ser>
          <c:idx val="1"/>
          <c:order val="1"/>
          <c:spPr>
            <a:ln w="38100" cap="rnd">
              <a:noFill/>
              <a:round/>
            </a:ln>
            <a:effectLst/>
          </c:spPr>
          <c:marker>
            <c:symbol val="circle"/>
            <c:size val="5"/>
            <c:spPr>
              <a:solidFill>
                <a:schemeClr val="accent2"/>
              </a:solidFill>
              <a:ln w="9525">
                <a:solidFill>
                  <a:schemeClr val="accent2"/>
                </a:solidFill>
              </a:ln>
              <a:effectLst/>
            </c:spPr>
          </c:marker>
          <c:xVal>
            <c:numRef>
              <c:f>'IBARRA-GUALAN-MUECES'!$A$12:$A$16</c:f>
              <c:numCache>
                <c:formatCode>General</c:formatCode>
                <c:ptCount val="5"/>
                <c:pt idx="0">
                  <c:v>1990</c:v>
                </c:pt>
                <c:pt idx="2">
                  <c:v>2001</c:v>
                </c:pt>
                <c:pt idx="4">
                  <c:v>2010</c:v>
                </c:pt>
              </c:numCache>
            </c:numRef>
          </c:xVal>
          <c:yVal>
            <c:numRef>
              <c:f>'IBARRA-GUALAN-MUECES'!$C$12:$C$16</c:f>
              <c:numCache>
                <c:formatCode>0.000</c:formatCode>
                <c:ptCount val="5"/>
                <c:pt idx="1">
                  <c:v>2504</c:v>
                </c:pt>
                <c:pt idx="3">
                  <c:v>2591.2222222222222</c:v>
                </c:pt>
              </c:numCache>
            </c:numRef>
          </c:yVal>
          <c:smooth val="0"/>
          <c:extLst>
            <c:ext xmlns:c16="http://schemas.microsoft.com/office/drawing/2014/chart" uri="{C3380CC4-5D6E-409C-BE32-E72D297353CC}">
              <c16:uniqueId val="{00000002-76AF-4B58-8155-841E5B1A4151}"/>
            </c:ext>
          </c:extLst>
        </c:ser>
        <c:dLbls>
          <c:showLegendKey val="0"/>
          <c:showVal val="0"/>
          <c:showCatName val="0"/>
          <c:showSerName val="0"/>
          <c:showPercent val="0"/>
          <c:showBubbleSize val="0"/>
        </c:dLbls>
        <c:axId val="471104216"/>
        <c:axId val="471100976"/>
      </c:scatterChart>
      <c:valAx>
        <c:axId val="471104216"/>
        <c:scaling>
          <c:orientation val="minMax"/>
          <c:max val="2014"/>
          <c:min val="197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a:t>AÑO DEL CENSO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00976"/>
        <c:crosses val="autoZero"/>
        <c:crossBetween val="midCat"/>
        <c:majorUnit val="4"/>
      </c:valAx>
      <c:valAx>
        <c:axId val="4711009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a:t>POBLACIÓN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04216"/>
        <c:crosses val="autoZero"/>
        <c:crossBetween val="midCat"/>
        <c:majorUnit val="25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C" sz="1400" b="0" i="0" u="none" strike="noStrike" kern="1200" spc="0" baseline="0">
                <a:solidFill>
                  <a:sysClr val="windowText" lastClr="000000">
                    <a:lumMod val="65000"/>
                    <a:lumOff val="35000"/>
                  </a:sysClr>
                </a:solidFill>
              </a:rPr>
              <a:t>Diagrama de Dispersión Ibarra Aritmético</a:t>
            </a:r>
          </a:p>
        </c:rich>
      </c:tx>
      <c:layout>
        <c:manualLayout>
          <c:xMode val="edge"/>
          <c:yMode val="edge"/>
          <c:x val="0.23891369248946975"/>
          <c:y val="4.588608750980381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8405120412580006"/>
          <c:y val="0.10856655284631903"/>
          <c:w val="0.75700142745314736"/>
          <c:h val="0.76795074754376191"/>
        </c:manualLayout>
      </c:layout>
      <c:scatterChart>
        <c:scatterStyle val="lineMarker"/>
        <c:varyColors val="0"/>
        <c:ser>
          <c:idx val="0"/>
          <c:order val="0"/>
          <c:tx>
            <c:v>Serie 1</c:v>
          </c:tx>
          <c:spPr>
            <a:ln w="25400" cap="rnd">
              <a:noFill/>
              <a:round/>
            </a:ln>
            <a:effectLst/>
          </c:spPr>
          <c:marker>
            <c:symbol val="circle"/>
            <c:size val="5"/>
            <c:spPr>
              <a:solidFill>
                <a:schemeClr val="accent1"/>
              </a:solidFill>
              <a:ln w="9525">
                <a:solidFill>
                  <a:schemeClr val="accent1"/>
                </a:solidFill>
              </a:ln>
              <a:effectLst/>
            </c:spPr>
          </c:marker>
          <c:xVal>
            <c:numRef>
              <c:f>'IBARRA-GUALAN-MUECES'!$B$68:$B$74</c:f>
              <c:numCache>
                <c:formatCode>General</c:formatCode>
                <c:ptCount val="7"/>
                <c:pt idx="0">
                  <c:v>1974</c:v>
                </c:pt>
                <c:pt idx="2">
                  <c:v>1990</c:v>
                </c:pt>
                <c:pt idx="4">
                  <c:v>2001</c:v>
                </c:pt>
                <c:pt idx="6">
                  <c:v>2010</c:v>
                </c:pt>
              </c:numCache>
            </c:numRef>
          </c:xVal>
          <c:yVal>
            <c:numRef>
              <c:f>'IBARRA-GUALAN-MUECES'!$C$68:$C$74</c:f>
              <c:numCache>
                <c:formatCode>General</c:formatCode>
                <c:ptCount val="7"/>
                <c:pt idx="0">
                  <c:v>41335</c:v>
                </c:pt>
                <c:pt idx="2">
                  <c:v>80991</c:v>
                </c:pt>
                <c:pt idx="4">
                  <c:v>108535</c:v>
                </c:pt>
                <c:pt idx="6">
                  <c:v>131856</c:v>
                </c:pt>
              </c:numCache>
            </c:numRef>
          </c:yVal>
          <c:smooth val="0"/>
          <c:extLst>
            <c:ext xmlns:c16="http://schemas.microsoft.com/office/drawing/2014/chart" uri="{C3380CC4-5D6E-409C-BE32-E72D297353CC}">
              <c16:uniqueId val="{00000000-0C16-48C0-9FBB-3EF71D06564C}"/>
            </c:ext>
          </c:extLst>
        </c:ser>
        <c:ser>
          <c:idx val="1"/>
          <c:order val="1"/>
          <c:tx>
            <c:v>Serie 2</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1"/>
            <c:dispEq val="1"/>
            <c:trendlineLbl>
              <c:layout>
                <c:manualLayout>
                  <c:x val="-0.10242373549460164"/>
                  <c:y val="-1.1743598263412508E-2"/>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1000" baseline="0"/>
                      <a:t>y = 2524.6x - 5E+06</a:t>
                    </a:r>
                    <a:br>
                      <a:rPr lang="en-US" sz="1000" baseline="0"/>
                    </a:br>
                    <a:r>
                      <a:rPr lang="en-US" sz="1000" baseline="0"/>
                      <a:t>R² = 1</a:t>
                    </a:r>
                    <a:endParaRPr lang="en-US" sz="1000"/>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'IBARRA-GUALAN-MUECES'!$A$21:$A$27</c:f>
              <c:numCache>
                <c:formatCode>General</c:formatCode>
                <c:ptCount val="5"/>
                <c:pt idx="0">
                  <c:v>2025</c:v>
                </c:pt>
                <c:pt idx="1">
                  <c:v>2030</c:v>
                </c:pt>
                <c:pt idx="2">
                  <c:v>2035</c:v>
                </c:pt>
                <c:pt idx="3">
                  <c:v>2040</c:v>
                </c:pt>
                <c:pt idx="4">
                  <c:v>2050</c:v>
                </c:pt>
              </c:numCache>
            </c:numRef>
          </c:xVal>
          <c:yVal>
            <c:numRef>
              <c:f>'IBARRA-GUALAN-MUECES'!$B$21:$B$27</c:f>
              <c:numCache>
                <c:formatCode>0</c:formatCode>
                <c:ptCount val="5"/>
                <c:pt idx="0">
                  <c:v>169725</c:v>
                </c:pt>
                <c:pt idx="1">
                  <c:v>182348</c:v>
                </c:pt>
                <c:pt idx="2">
                  <c:v>194971</c:v>
                </c:pt>
                <c:pt idx="3">
                  <c:v>207594</c:v>
                </c:pt>
                <c:pt idx="4">
                  <c:v>232839</c:v>
                </c:pt>
              </c:numCache>
            </c:numRef>
          </c:yVal>
          <c:smooth val="0"/>
          <c:extLst>
            <c:ext xmlns:c16="http://schemas.microsoft.com/office/drawing/2014/chart" uri="{C3380CC4-5D6E-409C-BE32-E72D297353CC}">
              <c16:uniqueId val="{00000002-0C16-48C0-9FBB-3EF71D06564C}"/>
            </c:ext>
          </c:extLst>
        </c:ser>
        <c:dLbls>
          <c:showLegendKey val="0"/>
          <c:showVal val="0"/>
          <c:showCatName val="0"/>
          <c:showSerName val="0"/>
          <c:showPercent val="0"/>
          <c:showBubbleSize val="0"/>
        </c:dLbls>
        <c:axId val="618519184"/>
        <c:axId val="618511624"/>
      </c:scatterChart>
      <c:valAx>
        <c:axId val="61851918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a:t>AÑO DEL CENSO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8511624"/>
        <c:crosses val="autoZero"/>
        <c:crossBetween val="midCat"/>
        <c:majorUnit val="10"/>
      </c:valAx>
      <c:valAx>
        <c:axId val="618511624"/>
        <c:scaling>
          <c:orientation val="minMax"/>
          <c:max val="2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a:t>POBLACIÓN</a:t>
                </a:r>
              </a:p>
            </c:rich>
          </c:tx>
          <c:layout>
            <c:manualLayout>
              <c:xMode val="edge"/>
              <c:yMode val="edge"/>
              <c:x val="3.8961668253006836E-2"/>
              <c:y val="0.2421333711137787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8519184"/>
        <c:crosses val="autoZero"/>
        <c:crossBetween val="midCat"/>
        <c:majorUnit val="25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C"/>
              <a:t>DIAGRAMA</a:t>
            </a:r>
            <a:r>
              <a:rPr lang="es-EC" baseline="0"/>
              <a:t> DE DISPERSION-LATACUNGA</a:t>
            </a:r>
            <a:endParaRPr lang="es-EC"/>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38100" cap="rnd">
              <a:noFill/>
              <a:round/>
            </a:ln>
            <a:effectLst/>
          </c:spPr>
          <c:marker>
            <c:symbol val="circle"/>
            <c:size val="5"/>
            <c:spPr>
              <a:solidFill>
                <a:schemeClr val="accent1"/>
              </a:solidFill>
              <a:ln w="9525">
                <a:solidFill>
                  <a:schemeClr val="accent1"/>
                </a:solidFill>
              </a:ln>
              <a:effectLst/>
            </c:spPr>
          </c:marker>
          <c:xVal>
            <c:numRef>
              <c:f>'LATACUNGA-ALLAICA-TORRES'!$A$4:$A$10</c:f>
              <c:numCache>
                <c:formatCode>General</c:formatCode>
                <c:ptCount val="7"/>
                <c:pt idx="0">
                  <c:v>1950</c:v>
                </c:pt>
                <c:pt idx="1">
                  <c:v>1962</c:v>
                </c:pt>
                <c:pt idx="2">
                  <c:v>1974</c:v>
                </c:pt>
                <c:pt idx="3">
                  <c:v>1982</c:v>
                </c:pt>
                <c:pt idx="4">
                  <c:v>1990</c:v>
                </c:pt>
                <c:pt idx="5">
                  <c:v>2001</c:v>
                </c:pt>
                <c:pt idx="6">
                  <c:v>2010</c:v>
                </c:pt>
              </c:numCache>
            </c:numRef>
          </c:xVal>
          <c:yVal>
            <c:numRef>
              <c:f>'LATACUNGA-ALLAICA-TORRES'!$B$4:$B$10</c:f>
              <c:numCache>
                <c:formatCode>0</c:formatCode>
                <c:ptCount val="7"/>
                <c:pt idx="0">
                  <c:v>10389</c:v>
                </c:pt>
                <c:pt idx="1">
                  <c:v>14856</c:v>
                </c:pt>
                <c:pt idx="2">
                  <c:v>21921</c:v>
                </c:pt>
                <c:pt idx="3">
                  <c:v>28764</c:v>
                </c:pt>
                <c:pt idx="4">
                  <c:v>39882</c:v>
                </c:pt>
                <c:pt idx="5">
                  <c:v>51689</c:v>
                </c:pt>
                <c:pt idx="6">
                  <c:v>63842</c:v>
                </c:pt>
              </c:numCache>
            </c:numRef>
          </c:yVal>
          <c:smooth val="0"/>
          <c:extLst>
            <c:ext xmlns:c16="http://schemas.microsoft.com/office/drawing/2014/chart" uri="{C3380CC4-5D6E-409C-BE32-E72D297353CC}">
              <c16:uniqueId val="{00000000-9C60-488D-A138-BD4EAFC0B5DC}"/>
            </c:ext>
          </c:extLst>
        </c:ser>
        <c:dLbls>
          <c:showLegendKey val="0"/>
          <c:showVal val="0"/>
          <c:showCatName val="0"/>
          <c:showSerName val="0"/>
          <c:showPercent val="0"/>
          <c:showBubbleSize val="0"/>
        </c:dLbls>
        <c:axId val="118245904"/>
        <c:axId val="118256944"/>
      </c:scatterChart>
      <c:valAx>
        <c:axId val="118245904"/>
        <c:scaling>
          <c:orientation val="minMax"/>
          <c:min val="194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a:t>AÑO DEL CENSO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256944"/>
        <c:crosses val="autoZero"/>
        <c:crossBetween val="midCat"/>
        <c:majorUnit val="10"/>
        <c:minorUnit val="4"/>
      </c:valAx>
      <c:valAx>
        <c:axId val="118256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a:t>POBLACIÓN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245904"/>
        <c:crosses val="autoZero"/>
        <c:crossBetween val="midCat"/>
        <c:majorUnit val="5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C" sz="1400" b="1">
                <a:latin typeface="Arial" panose="020B0604020202020204" pitchFamily="34" charset="0"/>
                <a:cs typeface="Arial" panose="020B0604020202020204" pitchFamily="34" charset="0"/>
              </a:rPr>
              <a:t>Poblacion Historica del</a:t>
            </a:r>
            <a:r>
              <a:rPr lang="es-EC" sz="1400" b="1" baseline="0">
                <a:latin typeface="Arial" panose="020B0604020202020204" pitchFamily="34" charset="0"/>
                <a:cs typeface="Arial" panose="020B0604020202020204" pitchFamily="34" charset="0"/>
              </a:rPr>
              <a:t> Canton Baños - Analisis </a:t>
            </a:r>
            <a:endParaRPr lang="es-EC" sz="1400" b="1">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('BAÑOS-MENESES-NARANJO'!$A$5,'BAÑOS-MENESES-NARANJO'!$A$7,'BAÑOS-MENESES-NARANJO'!$A$9,'BAÑOS-MENESES-NARANJO'!$A$11,'BAÑOS-MENESES-NARANJO'!$A$13,'BAÑOS-MENESES-NARANJO'!$A$15,'BAÑOS-MENESES-NARANJO'!$A$17)</c:f>
              <c:numCache>
                <c:formatCode>General</c:formatCode>
                <c:ptCount val="7"/>
                <c:pt idx="0">
                  <c:v>1950</c:v>
                </c:pt>
                <c:pt idx="1">
                  <c:v>1962</c:v>
                </c:pt>
                <c:pt idx="2">
                  <c:v>1974</c:v>
                </c:pt>
                <c:pt idx="3">
                  <c:v>1982</c:v>
                </c:pt>
                <c:pt idx="4">
                  <c:v>1990</c:v>
                </c:pt>
                <c:pt idx="5">
                  <c:v>2001</c:v>
                </c:pt>
                <c:pt idx="6">
                  <c:v>2010</c:v>
                </c:pt>
              </c:numCache>
            </c:numRef>
          </c:xVal>
          <c:yVal>
            <c:numRef>
              <c:f>('BAÑOS-MENESES-NARANJO'!$B$5,'BAÑOS-MENESES-NARANJO'!$B$7,'BAÑOS-MENESES-NARANJO'!$B$9,'BAÑOS-MENESES-NARANJO'!$B$11,'BAÑOS-MENESES-NARANJO'!$B$13,'BAÑOS-MENESES-NARANJO'!$B$15,'BAÑOS-MENESES-NARANJO'!$B$17)</c:f>
              <c:numCache>
                <c:formatCode>General</c:formatCode>
                <c:ptCount val="7"/>
                <c:pt idx="0">
                  <c:v>2691</c:v>
                </c:pt>
                <c:pt idx="1">
                  <c:v>3782</c:v>
                </c:pt>
                <c:pt idx="2">
                  <c:v>7266</c:v>
                </c:pt>
                <c:pt idx="3">
                  <c:v>8340</c:v>
                </c:pt>
                <c:pt idx="4">
                  <c:v>9501</c:v>
                </c:pt>
                <c:pt idx="5">
                  <c:v>10439</c:v>
                </c:pt>
                <c:pt idx="6">
                  <c:v>12992</c:v>
                </c:pt>
              </c:numCache>
            </c:numRef>
          </c:yVal>
          <c:smooth val="0"/>
          <c:extLst>
            <c:ext xmlns:c16="http://schemas.microsoft.com/office/drawing/2014/chart" uri="{C3380CC4-5D6E-409C-BE32-E72D297353CC}">
              <c16:uniqueId val="{00000000-9646-4C6C-8E55-85F04F4E3BE7}"/>
            </c:ext>
          </c:extLst>
        </c:ser>
        <c:dLbls>
          <c:showLegendKey val="0"/>
          <c:showVal val="0"/>
          <c:showCatName val="0"/>
          <c:showSerName val="0"/>
          <c:showPercent val="0"/>
          <c:showBubbleSize val="0"/>
        </c:dLbls>
        <c:axId val="2059581584"/>
        <c:axId val="2059583248"/>
      </c:scatterChart>
      <c:valAx>
        <c:axId val="205958158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sz="1100" b="1">
                    <a:latin typeface="Arial" panose="020B0604020202020204" pitchFamily="34" charset="0"/>
                    <a:cs typeface="Arial" panose="020B0604020202020204" pitchFamily="34" charset="0"/>
                  </a:rPr>
                  <a:t>AÑO DEL CENSO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9583248"/>
        <c:crosses val="autoZero"/>
        <c:crossBetween val="midCat"/>
      </c:valAx>
      <c:valAx>
        <c:axId val="20595832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sz="1100" b="1">
                    <a:latin typeface="Arial" panose="020B0604020202020204" pitchFamily="34" charset="0"/>
                    <a:cs typeface="Arial" panose="020B0604020202020204" pitchFamily="34" charset="0"/>
                  </a:rPr>
                  <a:t>POBLACION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95815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C"/>
              <a:t>DIAGRAMA</a:t>
            </a:r>
            <a:r>
              <a:rPr lang="es-EC" baseline="0"/>
              <a:t> DE DISPERSION-LATACUNGA</a:t>
            </a:r>
            <a:endParaRPr lang="es-EC"/>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38100" cap="rnd">
              <a:noFill/>
              <a:round/>
            </a:ln>
            <a:effectLst/>
          </c:spPr>
          <c:marker>
            <c:symbol val="circle"/>
            <c:size val="5"/>
            <c:spPr>
              <a:solidFill>
                <a:schemeClr val="accent1"/>
              </a:solidFill>
              <a:ln w="9525">
                <a:solidFill>
                  <a:schemeClr val="accent1"/>
                </a:solidFill>
              </a:ln>
              <a:effectLst/>
            </c:spPr>
          </c:marker>
          <c:xVal>
            <c:numRef>
              <c:f>'LATACUNGA-ALLAICA-TORRES'!$A$4:$A$10</c:f>
              <c:numCache>
                <c:formatCode>General</c:formatCode>
                <c:ptCount val="7"/>
                <c:pt idx="0">
                  <c:v>1950</c:v>
                </c:pt>
                <c:pt idx="1">
                  <c:v>1962</c:v>
                </c:pt>
                <c:pt idx="2">
                  <c:v>1974</c:v>
                </c:pt>
                <c:pt idx="3">
                  <c:v>1982</c:v>
                </c:pt>
                <c:pt idx="4">
                  <c:v>1990</c:v>
                </c:pt>
                <c:pt idx="5">
                  <c:v>2001</c:v>
                </c:pt>
                <c:pt idx="6">
                  <c:v>2010</c:v>
                </c:pt>
              </c:numCache>
            </c:numRef>
          </c:xVal>
          <c:yVal>
            <c:numRef>
              <c:f>'LATACUNGA-ALLAICA-TORRES'!$B$4:$B$10</c:f>
              <c:numCache>
                <c:formatCode>0</c:formatCode>
                <c:ptCount val="7"/>
                <c:pt idx="0">
                  <c:v>10389</c:v>
                </c:pt>
                <c:pt idx="1">
                  <c:v>14856</c:v>
                </c:pt>
                <c:pt idx="2">
                  <c:v>21921</c:v>
                </c:pt>
                <c:pt idx="3">
                  <c:v>28764</c:v>
                </c:pt>
                <c:pt idx="4">
                  <c:v>39882</c:v>
                </c:pt>
                <c:pt idx="5">
                  <c:v>51689</c:v>
                </c:pt>
                <c:pt idx="6">
                  <c:v>63842</c:v>
                </c:pt>
              </c:numCache>
            </c:numRef>
          </c:yVal>
          <c:smooth val="0"/>
          <c:extLst>
            <c:ext xmlns:c16="http://schemas.microsoft.com/office/drawing/2014/chart" uri="{C3380CC4-5D6E-409C-BE32-E72D297353CC}">
              <c16:uniqueId val="{00000000-7BD1-4193-8010-8940C23C7AE8}"/>
            </c:ext>
          </c:extLst>
        </c:ser>
        <c:dLbls>
          <c:showLegendKey val="0"/>
          <c:showVal val="0"/>
          <c:showCatName val="0"/>
          <c:showSerName val="0"/>
          <c:showPercent val="0"/>
          <c:showBubbleSize val="0"/>
        </c:dLbls>
        <c:axId val="118245904"/>
        <c:axId val="118256944"/>
      </c:scatterChart>
      <c:valAx>
        <c:axId val="118245904"/>
        <c:scaling>
          <c:orientation val="minMax"/>
          <c:min val="194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a:t>AÑO DEL CENSO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256944"/>
        <c:crosses val="autoZero"/>
        <c:crossBetween val="midCat"/>
      </c:valAx>
      <c:valAx>
        <c:axId val="118256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a:t>POBLACIÓN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245904"/>
        <c:crosses val="autoZero"/>
        <c:crossBetween val="midCat"/>
        <c:majorUnit val="5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C"/>
              <a:t>DIAGRAMA</a:t>
            </a:r>
            <a:r>
              <a:rPr lang="es-EC" baseline="0"/>
              <a:t> DE DISPERSION-LATACUNGA ARITMÉTICO </a:t>
            </a:r>
            <a:endParaRPr lang="es-EC"/>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38100" cap="rnd">
              <a:noFill/>
              <a:round/>
            </a:ln>
            <a:effectLst/>
          </c:spPr>
          <c:marker>
            <c:symbol val="circle"/>
            <c:size val="5"/>
            <c:spPr>
              <a:solidFill>
                <a:schemeClr val="accent1"/>
              </a:solidFill>
              <a:ln w="9525">
                <a:solidFill>
                  <a:schemeClr val="accent1"/>
                </a:solidFill>
              </a:ln>
              <a:effectLst/>
            </c:spPr>
          </c:marker>
          <c:xVal>
            <c:numRef>
              <c:f>'LATACUNGA-ALLAICA-TORRES'!$A$4:$A$10</c:f>
              <c:numCache>
                <c:formatCode>General</c:formatCode>
                <c:ptCount val="7"/>
                <c:pt idx="0">
                  <c:v>1950</c:v>
                </c:pt>
                <c:pt idx="1">
                  <c:v>1962</c:v>
                </c:pt>
                <c:pt idx="2">
                  <c:v>1974</c:v>
                </c:pt>
                <c:pt idx="3">
                  <c:v>1982</c:v>
                </c:pt>
                <c:pt idx="4">
                  <c:v>1990</c:v>
                </c:pt>
                <c:pt idx="5">
                  <c:v>2001</c:v>
                </c:pt>
                <c:pt idx="6">
                  <c:v>2010</c:v>
                </c:pt>
              </c:numCache>
            </c:numRef>
          </c:xVal>
          <c:yVal>
            <c:numRef>
              <c:f>'LATACUNGA-ALLAICA-TORRES'!$B$4:$B$10</c:f>
              <c:numCache>
                <c:formatCode>0</c:formatCode>
                <c:ptCount val="7"/>
                <c:pt idx="0">
                  <c:v>10389</c:v>
                </c:pt>
                <c:pt idx="1">
                  <c:v>14856</c:v>
                </c:pt>
                <c:pt idx="2">
                  <c:v>21921</c:v>
                </c:pt>
                <c:pt idx="3">
                  <c:v>28764</c:v>
                </c:pt>
                <c:pt idx="4">
                  <c:v>39882</c:v>
                </c:pt>
                <c:pt idx="5">
                  <c:v>51689</c:v>
                </c:pt>
                <c:pt idx="6">
                  <c:v>63842</c:v>
                </c:pt>
              </c:numCache>
            </c:numRef>
          </c:yVal>
          <c:smooth val="0"/>
          <c:extLst>
            <c:ext xmlns:c16="http://schemas.microsoft.com/office/drawing/2014/chart" uri="{C3380CC4-5D6E-409C-BE32-E72D297353CC}">
              <c16:uniqueId val="{00000000-E856-47CB-B1F0-B095B5F0BE81}"/>
            </c:ext>
          </c:extLst>
        </c:ser>
        <c:ser>
          <c:idx val="1"/>
          <c:order val="1"/>
          <c:spPr>
            <a:ln w="25400" cap="rnd">
              <a:noFill/>
              <a:round/>
            </a:ln>
            <a:effectLst/>
          </c:spPr>
          <c:marker>
            <c:symbol val="circle"/>
            <c:size val="5"/>
            <c:spPr>
              <a:solidFill>
                <a:schemeClr val="accent2"/>
              </a:solidFill>
              <a:ln w="9525">
                <a:solidFill>
                  <a:schemeClr val="accent2"/>
                </a:solidFill>
              </a:ln>
              <a:effectLst/>
            </c:spPr>
          </c:marker>
          <c:trendline>
            <c:spPr>
              <a:ln w="19050" cap="rnd" cmpd="sng">
                <a:solidFill>
                  <a:schemeClr val="accent2"/>
                </a:solidFill>
                <a:prstDash val="solid"/>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'LATACUNGA-ALLAICA-TORRES'!$A$15:$A$18</c:f>
              <c:numCache>
                <c:formatCode>General</c:formatCode>
                <c:ptCount val="2"/>
                <c:pt idx="0">
                  <c:v>2025</c:v>
                </c:pt>
                <c:pt idx="1">
                  <c:v>2050</c:v>
                </c:pt>
              </c:numCache>
            </c:numRef>
          </c:xVal>
          <c:yVal>
            <c:numRef>
              <c:f>'LATACUNGA-ALLAICA-TORRES'!$B$15:$B$18</c:f>
              <c:numCache>
                <c:formatCode>0</c:formatCode>
                <c:ptCount val="2"/>
                <c:pt idx="0">
                  <c:v>82909.234848484848</c:v>
                </c:pt>
                <c:pt idx="1">
                  <c:v>114687.95959595959</c:v>
                </c:pt>
              </c:numCache>
            </c:numRef>
          </c:yVal>
          <c:smooth val="0"/>
          <c:extLst>
            <c:ext xmlns:c16="http://schemas.microsoft.com/office/drawing/2014/chart" uri="{C3380CC4-5D6E-409C-BE32-E72D297353CC}">
              <c16:uniqueId val="{00000002-E856-47CB-B1F0-B095B5F0BE81}"/>
            </c:ext>
          </c:extLst>
        </c:ser>
        <c:dLbls>
          <c:showLegendKey val="0"/>
          <c:showVal val="0"/>
          <c:showCatName val="0"/>
          <c:showSerName val="0"/>
          <c:showPercent val="0"/>
          <c:showBubbleSize val="0"/>
        </c:dLbls>
        <c:axId val="118245904"/>
        <c:axId val="118256944"/>
      </c:scatterChart>
      <c:valAx>
        <c:axId val="118245904"/>
        <c:scaling>
          <c:orientation val="minMax"/>
          <c:max val="205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a:t>AÑO DEL CENSO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256944"/>
        <c:crosses val="autoZero"/>
        <c:crossBetween val="midCat"/>
        <c:majorUnit val="25"/>
      </c:valAx>
      <c:valAx>
        <c:axId val="118256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a:t>POBLACIÓN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245904"/>
        <c:crosses val="autoZero"/>
        <c:crossBetween val="midCat"/>
        <c:majorUnit val="10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C"/>
              <a:t>DIAGRAMA</a:t>
            </a:r>
            <a:r>
              <a:rPr lang="es-EC" baseline="0"/>
              <a:t> DE DISPERSION-LATACUNGA ARITMÉTICO </a:t>
            </a:r>
            <a:endParaRPr lang="es-EC"/>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381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'LATACUNGA-ALLAICA-TORRES'!$A$7:$A$10</c:f>
              <c:numCache>
                <c:formatCode>General</c:formatCode>
                <c:ptCount val="4"/>
                <c:pt idx="0">
                  <c:v>1982</c:v>
                </c:pt>
                <c:pt idx="1">
                  <c:v>1990</c:v>
                </c:pt>
                <c:pt idx="2">
                  <c:v>2001</c:v>
                </c:pt>
                <c:pt idx="3">
                  <c:v>2010</c:v>
                </c:pt>
              </c:numCache>
            </c:numRef>
          </c:xVal>
          <c:yVal>
            <c:numRef>
              <c:f>'LATACUNGA-ALLAICA-TORRES'!$B$7:$B$10</c:f>
              <c:numCache>
                <c:formatCode>0</c:formatCode>
                <c:ptCount val="4"/>
                <c:pt idx="0">
                  <c:v>28764</c:v>
                </c:pt>
                <c:pt idx="1">
                  <c:v>39882</c:v>
                </c:pt>
                <c:pt idx="2">
                  <c:v>51689</c:v>
                </c:pt>
                <c:pt idx="3">
                  <c:v>63842</c:v>
                </c:pt>
              </c:numCache>
            </c:numRef>
          </c:yVal>
          <c:smooth val="0"/>
          <c:extLst>
            <c:ext xmlns:c16="http://schemas.microsoft.com/office/drawing/2014/chart" uri="{C3380CC4-5D6E-409C-BE32-E72D297353CC}">
              <c16:uniqueId val="{00000001-D886-4699-9B60-780441D97DC7}"/>
            </c:ext>
          </c:extLst>
        </c:ser>
        <c:dLbls>
          <c:showLegendKey val="0"/>
          <c:showVal val="0"/>
          <c:showCatName val="0"/>
          <c:showSerName val="0"/>
          <c:showPercent val="0"/>
          <c:showBubbleSize val="0"/>
        </c:dLbls>
        <c:axId val="118245904"/>
        <c:axId val="118256944"/>
      </c:scatterChart>
      <c:valAx>
        <c:axId val="11824590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a:t>AÑO DEL CENSO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256944"/>
        <c:crosses val="autoZero"/>
        <c:crossBetween val="midCat"/>
      </c:valAx>
      <c:valAx>
        <c:axId val="118256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a:t>POBLACIÓN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2459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C"/>
              <a:t>POBLACIÓN HISTÓRICA DE LOJA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'LOJA-AVILA-CALERO'!$A$5:$A$17</c:f>
              <c:numCache>
                <c:formatCode>General</c:formatCode>
                <c:ptCount val="13"/>
                <c:pt idx="0">
                  <c:v>1950</c:v>
                </c:pt>
                <c:pt idx="2">
                  <c:v>1962</c:v>
                </c:pt>
                <c:pt idx="4">
                  <c:v>1974</c:v>
                </c:pt>
                <c:pt idx="6">
                  <c:v>1982</c:v>
                </c:pt>
                <c:pt idx="8">
                  <c:v>1990</c:v>
                </c:pt>
                <c:pt idx="10">
                  <c:v>2001</c:v>
                </c:pt>
                <c:pt idx="12">
                  <c:v>2010</c:v>
                </c:pt>
              </c:numCache>
            </c:numRef>
          </c:xVal>
          <c:yVal>
            <c:numRef>
              <c:f>'LOJA-AVILA-CALERO'!$B$5:$B$17</c:f>
              <c:numCache>
                <c:formatCode>General</c:formatCode>
                <c:ptCount val="13"/>
                <c:pt idx="0">
                  <c:v>15399</c:v>
                </c:pt>
                <c:pt idx="2">
                  <c:v>26785</c:v>
                </c:pt>
                <c:pt idx="4">
                  <c:v>47697</c:v>
                </c:pt>
                <c:pt idx="6">
                  <c:v>71652</c:v>
                </c:pt>
                <c:pt idx="8">
                  <c:v>94305</c:v>
                </c:pt>
                <c:pt idx="10">
                  <c:v>118532</c:v>
                </c:pt>
                <c:pt idx="12">
                  <c:v>145566</c:v>
                </c:pt>
              </c:numCache>
            </c:numRef>
          </c:yVal>
          <c:smooth val="0"/>
          <c:extLst>
            <c:ext xmlns:c16="http://schemas.microsoft.com/office/drawing/2014/chart" uri="{C3380CC4-5D6E-409C-BE32-E72D297353CC}">
              <c16:uniqueId val="{00000000-84A2-4BF1-BBB3-6487B3DCF438}"/>
            </c:ext>
          </c:extLst>
        </c:ser>
        <c:dLbls>
          <c:showLegendKey val="0"/>
          <c:showVal val="0"/>
          <c:showCatName val="0"/>
          <c:showSerName val="0"/>
          <c:showPercent val="0"/>
          <c:showBubbleSize val="0"/>
        </c:dLbls>
        <c:axId val="1393392191"/>
        <c:axId val="1393393151"/>
      </c:scatterChart>
      <c:valAx>
        <c:axId val="139339219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a:t>TIEMPO (Años)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3393151"/>
        <c:crosses val="autoZero"/>
        <c:crossBetween val="midCat"/>
      </c:valAx>
      <c:valAx>
        <c:axId val="139339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baseline="0"/>
                  <a:t>POBLACIÓN (Habitantes)</a:t>
                </a:r>
                <a:endParaRPr lang="es-EC"/>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339219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C"/>
              <a:t>POBLACIÓN HISTÓRICA DE LOJA (ANÁLISIS)</a:t>
            </a:r>
          </a:p>
          <a:p>
            <a:pPr>
              <a:defRPr/>
            </a:pPr>
            <a:endParaRPr lang="es-EC"/>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'LOJA-AVILA-CALERO'!$A$5:$A$17</c:f>
              <c:numCache>
                <c:formatCode>General</c:formatCode>
                <c:ptCount val="13"/>
                <c:pt idx="0">
                  <c:v>1950</c:v>
                </c:pt>
                <c:pt idx="2">
                  <c:v>1962</c:v>
                </c:pt>
                <c:pt idx="4">
                  <c:v>1974</c:v>
                </c:pt>
                <c:pt idx="6">
                  <c:v>1982</c:v>
                </c:pt>
                <c:pt idx="8">
                  <c:v>1990</c:v>
                </c:pt>
                <c:pt idx="10">
                  <c:v>2001</c:v>
                </c:pt>
                <c:pt idx="12">
                  <c:v>2010</c:v>
                </c:pt>
              </c:numCache>
            </c:numRef>
          </c:xVal>
          <c:yVal>
            <c:numRef>
              <c:f>'LOJA-AVILA-CALERO'!$B$5:$B$17</c:f>
              <c:numCache>
                <c:formatCode>General</c:formatCode>
                <c:ptCount val="13"/>
                <c:pt idx="0">
                  <c:v>15399</c:v>
                </c:pt>
                <c:pt idx="2">
                  <c:v>26785</c:v>
                </c:pt>
                <c:pt idx="4">
                  <c:v>47697</c:v>
                </c:pt>
                <c:pt idx="6">
                  <c:v>71652</c:v>
                </c:pt>
                <c:pt idx="8">
                  <c:v>94305</c:v>
                </c:pt>
                <c:pt idx="10">
                  <c:v>118532</c:v>
                </c:pt>
                <c:pt idx="12">
                  <c:v>145566</c:v>
                </c:pt>
              </c:numCache>
            </c:numRef>
          </c:yVal>
          <c:smooth val="0"/>
          <c:extLst>
            <c:ext xmlns:c16="http://schemas.microsoft.com/office/drawing/2014/chart" uri="{C3380CC4-5D6E-409C-BE32-E72D297353CC}">
              <c16:uniqueId val="{00000000-C38F-40BF-A17F-14C6EE8416F0}"/>
            </c:ext>
          </c:extLst>
        </c:ser>
        <c:dLbls>
          <c:showLegendKey val="0"/>
          <c:showVal val="0"/>
          <c:showCatName val="0"/>
          <c:showSerName val="0"/>
          <c:showPercent val="0"/>
          <c:showBubbleSize val="0"/>
        </c:dLbls>
        <c:axId val="1393392191"/>
        <c:axId val="1393393151"/>
      </c:scatterChart>
      <c:valAx>
        <c:axId val="139339219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a:t>TIEMPO (Años)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3393151"/>
        <c:crosses val="autoZero"/>
        <c:crossBetween val="midCat"/>
      </c:valAx>
      <c:valAx>
        <c:axId val="139339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baseline="0"/>
                  <a:t>POBLACIÓN (Habitantes)</a:t>
                </a:r>
                <a:endParaRPr lang="es-EC"/>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339219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C"/>
              <a:t>PROYECCIÓN FUTURA </a:t>
            </a:r>
            <a:r>
              <a:rPr lang="es-EC" baseline="0"/>
              <a:t>DE LOJA</a:t>
            </a:r>
          </a:p>
          <a:p>
            <a:pPr>
              <a:defRPr/>
            </a:pPr>
            <a:r>
              <a:rPr lang="es-EC" baseline="0"/>
              <a:t>MÉTODO ARITMÉTICO</a:t>
            </a:r>
            <a:endParaRPr lang="es-EC"/>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dPt>
            <c:idx val="5"/>
            <c:marker>
              <c:symbol val="circle"/>
              <c:size val="5"/>
              <c:spPr>
                <a:solidFill>
                  <a:schemeClr val="accent1"/>
                </a:solidFill>
                <a:ln w="9525">
                  <a:solidFill>
                    <a:schemeClr val="accent1"/>
                  </a:solidFill>
                </a:ln>
                <a:effectLst>
                  <a:glow rad="38100">
                    <a:srgbClr val="FF0000"/>
                  </a:glow>
                </a:effectLst>
              </c:spPr>
            </c:marker>
            <c:bubble3D val="0"/>
            <c:spPr>
              <a:ln w="19050" cap="rnd">
                <a:noFill/>
                <a:round/>
              </a:ln>
              <a:effectLst>
                <a:glow rad="38100">
                  <a:srgbClr val="FF0000"/>
                </a:glow>
              </a:effectLst>
            </c:spPr>
            <c:extLst>
              <c:ext xmlns:c16="http://schemas.microsoft.com/office/drawing/2014/chart" uri="{C3380CC4-5D6E-409C-BE32-E72D297353CC}">
                <c16:uniqueId val="{00000001-BBF3-4D48-B240-5A9EB7FB80B7}"/>
              </c:ext>
            </c:extLst>
          </c:dPt>
          <c:dPt>
            <c:idx val="7"/>
            <c:marker>
              <c:symbol val="circle"/>
              <c:size val="5"/>
              <c:spPr>
                <a:solidFill>
                  <a:schemeClr val="accent1"/>
                </a:solidFill>
                <a:ln w="9525">
                  <a:solidFill>
                    <a:schemeClr val="accent1"/>
                  </a:solidFill>
                </a:ln>
                <a:effectLst>
                  <a:glow rad="38100">
                    <a:srgbClr val="FF0000"/>
                  </a:glow>
                </a:effectLst>
              </c:spPr>
            </c:marker>
            <c:bubble3D val="0"/>
            <c:spPr>
              <a:ln w="19050" cap="rnd">
                <a:noFill/>
                <a:round/>
              </a:ln>
              <a:effectLst>
                <a:glow rad="38100">
                  <a:srgbClr val="FF0000"/>
                </a:glow>
              </a:effectLst>
            </c:spPr>
            <c:extLst>
              <c:ext xmlns:c16="http://schemas.microsoft.com/office/drawing/2014/chart" uri="{C3380CC4-5D6E-409C-BE32-E72D297353CC}">
                <c16:uniqueId val="{00000003-BBF3-4D48-B240-5A9EB7FB80B7}"/>
              </c:ext>
            </c:extLst>
          </c:dPt>
          <c:trendline>
            <c:spPr>
              <a:ln w="19050" cap="rnd">
                <a:solidFill>
                  <a:schemeClr val="accent1"/>
                </a:solidFill>
                <a:prstDash val="sysDot"/>
              </a:ln>
              <a:effectLst/>
            </c:spPr>
            <c:trendlineType val="linear"/>
            <c:dispRSqr val="1"/>
            <c:dispEq val="1"/>
            <c:trendlineLbl>
              <c:layout>
                <c:manualLayout>
                  <c:x val="-9.11001046718799E-2"/>
                  <c:y val="4.7282997308688733E-3"/>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rendlineLbl>
          </c:trendline>
          <c:xVal>
            <c:numRef>
              <c:f>('LOJA-AVILA-CALERO'!$A$18:$A$22,'LOJA-AVILA-CALERO'!$A$25:$A$27)</c:f>
              <c:numCache>
                <c:formatCode>General</c:formatCode>
                <c:ptCount val="8"/>
                <c:pt idx="0">
                  <c:v>1974</c:v>
                </c:pt>
                <c:pt idx="1">
                  <c:v>1982</c:v>
                </c:pt>
                <c:pt idx="2">
                  <c:v>1990</c:v>
                </c:pt>
                <c:pt idx="3">
                  <c:v>2001</c:v>
                </c:pt>
                <c:pt idx="4">
                  <c:v>2010</c:v>
                </c:pt>
                <c:pt idx="5">
                  <c:v>2025</c:v>
                </c:pt>
                <c:pt idx="7">
                  <c:v>2050</c:v>
                </c:pt>
              </c:numCache>
            </c:numRef>
          </c:xVal>
          <c:yVal>
            <c:numRef>
              <c:f>('LOJA-AVILA-CALERO'!$B$18:$B$22,'LOJA-AVILA-CALERO'!$B$25:$B$27)</c:f>
              <c:numCache>
                <c:formatCode>General</c:formatCode>
                <c:ptCount val="8"/>
                <c:pt idx="0">
                  <c:v>47697</c:v>
                </c:pt>
                <c:pt idx="1">
                  <c:v>71652</c:v>
                </c:pt>
                <c:pt idx="2">
                  <c:v>94305</c:v>
                </c:pt>
                <c:pt idx="3">
                  <c:v>118532</c:v>
                </c:pt>
                <c:pt idx="4">
                  <c:v>145566</c:v>
                </c:pt>
                <c:pt idx="5">
                  <c:v>186936.87121212122</c:v>
                </c:pt>
                <c:pt idx="7">
                  <c:v>255888.32323232322</c:v>
                </c:pt>
              </c:numCache>
            </c:numRef>
          </c:yVal>
          <c:smooth val="0"/>
          <c:extLst>
            <c:ext xmlns:c16="http://schemas.microsoft.com/office/drawing/2014/chart" uri="{C3380CC4-5D6E-409C-BE32-E72D297353CC}">
              <c16:uniqueId val="{00000005-BBF3-4D48-B240-5A9EB7FB80B7}"/>
            </c:ext>
          </c:extLst>
        </c:ser>
        <c:dLbls>
          <c:showLegendKey val="0"/>
          <c:showVal val="0"/>
          <c:showCatName val="0"/>
          <c:showSerName val="0"/>
          <c:showPercent val="0"/>
          <c:showBubbleSize val="0"/>
        </c:dLbls>
        <c:axId val="1223380400"/>
        <c:axId val="1575686512"/>
      </c:scatterChart>
      <c:valAx>
        <c:axId val="12233804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5686512"/>
        <c:crosses val="autoZero"/>
        <c:crossBetween val="midCat"/>
      </c:valAx>
      <c:valAx>
        <c:axId val="1575686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338040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C"/>
              <a:t>PROYECCIÓN FUTURA DE </a:t>
            </a:r>
            <a:r>
              <a:rPr lang="es-EC" baseline="0"/>
              <a:t>LOJA</a:t>
            </a:r>
          </a:p>
          <a:p>
            <a:pPr>
              <a:defRPr/>
            </a:pPr>
            <a:r>
              <a:rPr lang="es-EC" baseline="0"/>
              <a:t>MÉTODO GEOMÉTRICO</a:t>
            </a:r>
            <a:endParaRPr lang="es-EC"/>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dPt>
            <c:idx val="5"/>
            <c:marker>
              <c:symbol val="circle"/>
              <c:size val="5"/>
              <c:spPr>
                <a:solidFill>
                  <a:schemeClr val="accent1"/>
                </a:solidFill>
                <a:ln w="9525">
                  <a:solidFill>
                    <a:schemeClr val="accent1"/>
                  </a:solidFill>
                </a:ln>
                <a:effectLst>
                  <a:glow rad="38100">
                    <a:srgbClr val="FF0000"/>
                  </a:glow>
                </a:effectLst>
              </c:spPr>
            </c:marker>
            <c:bubble3D val="0"/>
            <c:spPr>
              <a:ln w="25400" cap="rnd">
                <a:noFill/>
                <a:round/>
              </a:ln>
              <a:effectLst>
                <a:glow rad="38100">
                  <a:srgbClr val="FF0000"/>
                </a:glow>
              </a:effectLst>
            </c:spPr>
            <c:extLst>
              <c:ext xmlns:c16="http://schemas.microsoft.com/office/drawing/2014/chart" uri="{C3380CC4-5D6E-409C-BE32-E72D297353CC}">
                <c16:uniqueId val="{00000001-2176-45D3-8924-47A9EC21B14B}"/>
              </c:ext>
            </c:extLst>
          </c:dPt>
          <c:dPt>
            <c:idx val="7"/>
            <c:marker>
              <c:symbol val="circle"/>
              <c:size val="5"/>
              <c:spPr>
                <a:solidFill>
                  <a:schemeClr val="accent1"/>
                </a:solidFill>
                <a:ln w="9525">
                  <a:solidFill>
                    <a:schemeClr val="accent1"/>
                  </a:solidFill>
                </a:ln>
                <a:effectLst>
                  <a:glow rad="38100">
                    <a:srgbClr val="FF0000"/>
                  </a:glow>
                </a:effectLst>
              </c:spPr>
            </c:marker>
            <c:bubble3D val="0"/>
            <c:spPr>
              <a:ln w="25400" cap="rnd">
                <a:noFill/>
                <a:round/>
              </a:ln>
              <a:effectLst>
                <a:glow rad="38100">
                  <a:srgbClr val="FF0000"/>
                </a:glow>
              </a:effectLst>
            </c:spPr>
            <c:extLst>
              <c:ext xmlns:c16="http://schemas.microsoft.com/office/drawing/2014/chart" uri="{C3380CC4-5D6E-409C-BE32-E72D297353CC}">
                <c16:uniqueId val="{00000003-2176-45D3-8924-47A9EC21B14B}"/>
              </c:ext>
            </c:extLst>
          </c:dPt>
          <c:trendline>
            <c:spPr>
              <a:ln w="19050" cap="rnd">
                <a:solidFill>
                  <a:schemeClr val="accent1"/>
                </a:solidFill>
                <a:prstDash val="sysDot"/>
              </a:ln>
              <a:effectLst/>
            </c:spPr>
            <c:trendlineType val="poly"/>
            <c:order val="2"/>
            <c:dispRSqr val="1"/>
            <c:dispEq val="1"/>
            <c:trendlineLbl>
              <c:layout>
                <c:manualLayout>
                  <c:x val="-5.1028953217799433E-2"/>
                  <c:y val="8.3070018314649711E-3"/>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rendlineLbl>
          </c:trendline>
          <c:xVal>
            <c:numRef>
              <c:f>('LOJA-AVILA-CALERO'!$A$18:$A$22,'LOJA-AVILA-CALERO'!$A$25:$A$27)</c:f>
              <c:numCache>
                <c:formatCode>General</c:formatCode>
                <c:ptCount val="8"/>
                <c:pt idx="0">
                  <c:v>1974</c:v>
                </c:pt>
                <c:pt idx="1">
                  <c:v>1982</c:v>
                </c:pt>
                <c:pt idx="2">
                  <c:v>1990</c:v>
                </c:pt>
                <c:pt idx="3">
                  <c:v>2001</c:v>
                </c:pt>
                <c:pt idx="4">
                  <c:v>2010</c:v>
                </c:pt>
                <c:pt idx="5">
                  <c:v>2025</c:v>
                </c:pt>
                <c:pt idx="7">
                  <c:v>2050</c:v>
                </c:pt>
              </c:numCache>
            </c:numRef>
          </c:xVal>
          <c:yVal>
            <c:numRef>
              <c:f>('LOJA-AVILA-CALERO'!$B$18:$B$22,'LOJA-AVILA-CALERO'!$F$25:$F$27)</c:f>
              <c:numCache>
                <c:formatCode>General</c:formatCode>
                <c:ptCount val="8"/>
                <c:pt idx="0">
                  <c:v>47697</c:v>
                </c:pt>
                <c:pt idx="1">
                  <c:v>71652</c:v>
                </c:pt>
                <c:pt idx="2">
                  <c:v>94305</c:v>
                </c:pt>
                <c:pt idx="3">
                  <c:v>118532</c:v>
                </c:pt>
                <c:pt idx="4">
                  <c:v>145566</c:v>
                </c:pt>
                <c:pt idx="5">
                  <c:v>205006.2845142351</c:v>
                </c:pt>
                <c:pt idx="7">
                  <c:v>362754.28571608826</c:v>
                </c:pt>
              </c:numCache>
            </c:numRef>
          </c:yVal>
          <c:smooth val="0"/>
          <c:extLst>
            <c:ext xmlns:c16="http://schemas.microsoft.com/office/drawing/2014/chart" uri="{C3380CC4-5D6E-409C-BE32-E72D297353CC}">
              <c16:uniqueId val="{00000005-2176-45D3-8924-47A9EC21B14B}"/>
            </c:ext>
          </c:extLst>
        </c:ser>
        <c:dLbls>
          <c:showLegendKey val="0"/>
          <c:showVal val="0"/>
          <c:showCatName val="0"/>
          <c:showSerName val="0"/>
          <c:showPercent val="0"/>
          <c:showBubbleSize val="0"/>
        </c:dLbls>
        <c:axId val="1223380400"/>
        <c:axId val="1575686512"/>
      </c:scatterChart>
      <c:valAx>
        <c:axId val="12233804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5686512"/>
        <c:crosses val="autoZero"/>
        <c:crossBetween val="midCat"/>
      </c:valAx>
      <c:valAx>
        <c:axId val="1575686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338040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C"/>
              <a:t>POBLACIÓN HISTÓRICA DE LOJA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9.3157948800670021E-2"/>
                  <c:y val="-9.8694472507177226E-3"/>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1100" b="1" baseline="0"/>
                      <a:t>y = 2232.2x - 4E+06</a:t>
                    </a:r>
                    <a:br>
                      <a:rPr lang="en-US" sz="1100" b="1" baseline="0"/>
                    </a:br>
                    <a:r>
                      <a:rPr lang="en-US" sz="1100" b="1" baseline="0"/>
                      <a:t>R² = 0.9941</a:t>
                    </a:r>
                    <a:endParaRPr lang="en-US" sz="1100" b="1"/>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Lit>
              <c:formatCode>General</c:formatCode>
              <c:ptCount val="9"/>
              <c:pt idx="0">
                <c:v>1974</c:v>
              </c:pt>
              <c:pt idx="2">
                <c:v>1982</c:v>
              </c:pt>
              <c:pt idx="4">
                <c:v>1990</c:v>
              </c:pt>
              <c:pt idx="6">
                <c:v>2001</c:v>
              </c:pt>
              <c:pt idx="8">
                <c:v>2010</c:v>
              </c:pt>
            </c:numLit>
          </c:xVal>
          <c:yVal>
            <c:numLit>
              <c:formatCode>General</c:formatCode>
              <c:ptCount val="13"/>
              <c:pt idx="0">
                <c:v>15399</c:v>
              </c:pt>
              <c:pt idx="2">
                <c:v>26785</c:v>
              </c:pt>
              <c:pt idx="4">
                <c:v>47697</c:v>
              </c:pt>
              <c:pt idx="6">
                <c:v>71652</c:v>
              </c:pt>
              <c:pt idx="8">
                <c:v>94305</c:v>
              </c:pt>
              <c:pt idx="10">
                <c:v>118532</c:v>
              </c:pt>
              <c:pt idx="12">
                <c:v>145566</c:v>
              </c:pt>
            </c:numLit>
          </c:yVal>
          <c:smooth val="0"/>
          <c:extLst>
            <c:ext xmlns:c16="http://schemas.microsoft.com/office/drawing/2014/chart" uri="{C3380CC4-5D6E-409C-BE32-E72D297353CC}">
              <c16:uniqueId val="{00000001-6870-4478-954D-81A1A1F4F1AD}"/>
            </c:ext>
          </c:extLst>
        </c:ser>
        <c:dLbls>
          <c:showLegendKey val="0"/>
          <c:showVal val="0"/>
          <c:showCatName val="0"/>
          <c:showSerName val="0"/>
          <c:showPercent val="0"/>
          <c:showBubbleSize val="0"/>
        </c:dLbls>
        <c:axId val="1393392191"/>
        <c:axId val="1393393151"/>
      </c:scatterChart>
      <c:valAx>
        <c:axId val="139339219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a:t>TIEMPO (Años)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3393151"/>
        <c:crosses val="autoZero"/>
        <c:crossBetween val="midCat"/>
      </c:valAx>
      <c:valAx>
        <c:axId val="139339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baseline="0"/>
                  <a:t>POBLACIÓN (Habitantes)</a:t>
                </a:r>
                <a:endParaRPr lang="es-EC"/>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339219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Yu Gothic" panose="020B0400000000000000" pitchFamily="34" charset="-128"/>
                <a:ea typeface="Yu Gothic" panose="020B0400000000000000" pitchFamily="34" charset="-128"/>
                <a:cs typeface="+mn-cs"/>
              </a:defRPr>
            </a:pPr>
            <a:r>
              <a:rPr lang="es-EC"/>
              <a:t>POBLACIÓN HISTÓRICA DE OTAVALO - URBANO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Yu Gothic" panose="020B0400000000000000" pitchFamily="34" charset="-128"/>
              <a:ea typeface="Yu Gothic" panose="020B0400000000000000" pitchFamily="34" charset="-128"/>
              <a:cs typeface="+mn-cs"/>
            </a:defRPr>
          </a:pPr>
          <a:endParaRPr lang="en-US"/>
        </a:p>
      </c:txPr>
    </c:title>
    <c:autoTitleDeleted val="0"/>
    <c:plotArea>
      <c:layout/>
      <c:scatterChart>
        <c:scatterStyle val="lineMarker"/>
        <c:varyColors val="0"/>
        <c:ser>
          <c:idx val="0"/>
          <c:order val="0"/>
          <c:tx>
            <c:v>Diagrama de disperción </c:v>
          </c:tx>
          <c:spPr>
            <a:ln w="25400" cap="rnd">
              <a:noFill/>
              <a:round/>
            </a:ln>
            <a:effectLst/>
          </c:spPr>
          <c:marker>
            <c:symbol val="circle"/>
            <c:size val="5"/>
            <c:spPr>
              <a:solidFill>
                <a:schemeClr val="accent1"/>
              </a:solidFill>
              <a:ln w="9525">
                <a:solidFill>
                  <a:schemeClr val="accent1"/>
                </a:solidFill>
              </a:ln>
              <a:effectLst/>
            </c:spPr>
          </c:marker>
          <c:xVal>
            <c:numRef>
              <c:f>'OTAVALO-ILLAPA-PARCO'!$A$3:$A$15</c:f>
              <c:numCache>
                <c:formatCode>General</c:formatCode>
                <c:ptCount val="13"/>
                <c:pt idx="0">
                  <c:v>1950</c:v>
                </c:pt>
                <c:pt idx="2">
                  <c:v>1962</c:v>
                </c:pt>
                <c:pt idx="4">
                  <c:v>1974</c:v>
                </c:pt>
                <c:pt idx="6">
                  <c:v>1982</c:v>
                </c:pt>
                <c:pt idx="8">
                  <c:v>1990</c:v>
                </c:pt>
                <c:pt idx="10">
                  <c:v>2001</c:v>
                </c:pt>
                <c:pt idx="12">
                  <c:v>2010</c:v>
                </c:pt>
              </c:numCache>
            </c:numRef>
          </c:xVal>
          <c:yVal>
            <c:numRef>
              <c:f>'OTAVALO-ILLAPA-PARCO'!$B$3:$B$15</c:f>
              <c:numCache>
                <c:formatCode>General</c:formatCode>
                <c:ptCount val="13"/>
                <c:pt idx="0">
                  <c:v>8425</c:v>
                </c:pt>
                <c:pt idx="2">
                  <c:v>8630</c:v>
                </c:pt>
                <c:pt idx="4">
                  <c:v>13605</c:v>
                </c:pt>
                <c:pt idx="6">
                  <c:v>17469</c:v>
                </c:pt>
                <c:pt idx="8">
                  <c:v>21548</c:v>
                </c:pt>
                <c:pt idx="10">
                  <c:v>30965</c:v>
                </c:pt>
                <c:pt idx="12">
                  <c:v>39354</c:v>
                </c:pt>
              </c:numCache>
            </c:numRef>
          </c:yVal>
          <c:smooth val="0"/>
          <c:extLst>
            <c:ext xmlns:c16="http://schemas.microsoft.com/office/drawing/2014/chart" uri="{C3380CC4-5D6E-409C-BE32-E72D297353CC}">
              <c16:uniqueId val="{00000000-1548-454F-9914-9370D29C85CC}"/>
            </c:ext>
          </c:extLst>
        </c:ser>
        <c:dLbls>
          <c:showLegendKey val="0"/>
          <c:showVal val="0"/>
          <c:showCatName val="0"/>
          <c:showSerName val="0"/>
          <c:showPercent val="0"/>
          <c:showBubbleSize val="0"/>
        </c:dLbls>
        <c:axId val="1152372128"/>
        <c:axId val="1152372608"/>
      </c:scatterChart>
      <c:valAx>
        <c:axId val="11523721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Yu Gothic" panose="020B0400000000000000" pitchFamily="34" charset="-128"/>
                    <a:ea typeface="Yu Gothic" panose="020B0400000000000000" pitchFamily="34" charset="-128"/>
                    <a:cs typeface="+mn-cs"/>
                  </a:defRPr>
                </a:pPr>
                <a:r>
                  <a:rPr lang="es-EC"/>
                  <a:t>AÑOS</a:t>
                </a:r>
              </a:p>
            </c:rich>
          </c:tx>
          <c:layout>
            <c:manualLayout>
              <c:xMode val="edge"/>
              <c:yMode val="edge"/>
              <c:x val="0.47453549116861615"/>
              <c:y val="0.8641310705164447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Yu Gothic" panose="020B0400000000000000" pitchFamily="34" charset="-128"/>
                  <a:ea typeface="Yu Gothic" panose="020B0400000000000000" pitchFamily="34" charset="-128"/>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Yu Gothic" panose="020B0400000000000000" pitchFamily="34" charset="-128"/>
                <a:ea typeface="Yu Gothic" panose="020B0400000000000000" pitchFamily="34" charset="-128"/>
                <a:cs typeface="+mn-cs"/>
              </a:defRPr>
            </a:pPr>
            <a:endParaRPr lang="en-US"/>
          </a:p>
        </c:txPr>
        <c:crossAx val="1152372608"/>
        <c:crosses val="autoZero"/>
        <c:crossBetween val="midCat"/>
      </c:valAx>
      <c:valAx>
        <c:axId val="11523726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Yu Gothic" panose="020B0400000000000000" pitchFamily="34" charset="-128"/>
                    <a:ea typeface="Yu Gothic" panose="020B0400000000000000" pitchFamily="34" charset="-128"/>
                    <a:cs typeface="+mn-cs"/>
                  </a:defRPr>
                </a:pPr>
                <a:r>
                  <a:rPr lang="es-EC"/>
                  <a:t>POBLACIÓN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Yu Gothic" panose="020B0400000000000000" pitchFamily="34" charset="-128"/>
                  <a:ea typeface="Yu Gothic" panose="020B0400000000000000" pitchFamily="34" charset="-128"/>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Yu Gothic" panose="020B0400000000000000" pitchFamily="34" charset="-128"/>
                <a:ea typeface="Yu Gothic" panose="020B0400000000000000" pitchFamily="34" charset="-128"/>
                <a:cs typeface="+mn-cs"/>
              </a:defRPr>
            </a:pPr>
            <a:endParaRPr lang="en-US"/>
          </a:p>
        </c:txPr>
        <c:crossAx val="1152372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Yu Gothic" panose="020B0400000000000000" pitchFamily="34" charset="-128"/>
          <a:ea typeface="Yu Gothic" panose="020B0400000000000000" pitchFamily="34" charset="-128"/>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Yu Gothic" panose="020B0400000000000000" pitchFamily="34" charset="-128"/>
                <a:ea typeface="Yu Gothic" panose="020B0400000000000000" pitchFamily="34" charset="-128"/>
                <a:cs typeface="+mn-cs"/>
              </a:defRPr>
            </a:pPr>
            <a:r>
              <a:rPr lang="es-EC"/>
              <a:t>POBLACIÓN HISTÓRICA DE OTAVALO - URBANO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Yu Gothic" panose="020B0400000000000000" pitchFamily="34" charset="-128"/>
              <a:ea typeface="Yu Gothic" panose="020B0400000000000000" pitchFamily="34" charset="-128"/>
              <a:cs typeface="+mn-cs"/>
            </a:defRPr>
          </a:pPr>
          <a:endParaRPr lang="en-US"/>
        </a:p>
      </c:txPr>
    </c:title>
    <c:autoTitleDeleted val="0"/>
    <c:plotArea>
      <c:layout/>
      <c:scatterChart>
        <c:scatterStyle val="lineMarker"/>
        <c:varyColors val="0"/>
        <c:ser>
          <c:idx val="0"/>
          <c:order val="0"/>
          <c:tx>
            <c:v>Diagrama de disperción </c:v>
          </c:tx>
          <c:spPr>
            <a:ln w="25400" cap="rnd">
              <a:noFill/>
              <a:round/>
            </a:ln>
            <a:effectLst/>
          </c:spPr>
          <c:marker>
            <c:symbol val="circle"/>
            <c:size val="5"/>
            <c:spPr>
              <a:solidFill>
                <a:schemeClr val="accent1"/>
              </a:solidFill>
              <a:ln w="9525">
                <a:solidFill>
                  <a:schemeClr val="accent1"/>
                </a:solidFill>
              </a:ln>
              <a:effectLst/>
            </c:spPr>
          </c:marker>
          <c:xVal>
            <c:numRef>
              <c:f>'OTAVALO-ILLAPA-PARCO'!$A$3:$A$15</c:f>
              <c:numCache>
                <c:formatCode>General</c:formatCode>
                <c:ptCount val="13"/>
                <c:pt idx="0">
                  <c:v>1950</c:v>
                </c:pt>
                <c:pt idx="2">
                  <c:v>1962</c:v>
                </c:pt>
                <c:pt idx="4">
                  <c:v>1974</c:v>
                </c:pt>
                <c:pt idx="6">
                  <c:v>1982</c:v>
                </c:pt>
                <c:pt idx="8">
                  <c:v>1990</c:v>
                </c:pt>
                <c:pt idx="10">
                  <c:v>2001</c:v>
                </c:pt>
                <c:pt idx="12">
                  <c:v>2010</c:v>
                </c:pt>
              </c:numCache>
            </c:numRef>
          </c:xVal>
          <c:yVal>
            <c:numRef>
              <c:f>'OTAVALO-ILLAPA-PARCO'!$B$3:$B$15</c:f>
              <c:numCache>
                <c:formatCode>General</c:formatCode>
                <c:ptCount val="13"/>
                <c:pt idx="0">
                  <c:v>8425</c:v>
                </c:pt>
                <c:pt idx="2">
                  <c:v>8630</c:v>
                </c:pt>
                <c:pt idx="4">
                  <c:v>13605</c:v>
                </c:pt>
                <c:pt idx="6">
                  <c:v>17469</c:v>
                </c:pt>
                <c:pt idx="8">
                  <c:v>21548</c:v>
                </c:pt>
                <c:pt idx="10">
                  <c:v>30965</c:v>
                </c:pt>
                <c:pt idx="12">
                  <c:v>39354</c:v>
                </c:pt>
              </c:numCache>
            </c:numRef>
          </c:yVal>
          <c:smooth val="0"/>
          <c:extLst>
            <c:ext xmlns:c16="http://schemas.microsoft.com/office/drawing/2014/chart" uri="{C3380CC4-5D6E-409C-BE32-E72D297353CC}">
              <c16:uniqueId val="{00000000-E388-4471-B602-14451F1CB4CC}"/>
            </c:ext>
          </c:extLst>
        </c:ser>
        <c:dLbls>
          <c:showLegendKey val="0"/>
          <c:showVal val="0"/>
          <c:showCatName val="0"/>
          <c:showSerName val="0"/>
          <c:showPercent val="0"/>
          <c:showBubbleSize val="0"/>
        </c:dLbls>
        <c:axId val="1152372128"/>
        <c:axId val="1152372608"/>
      </c:scatterChart>
      <c:valAx>
        <c:axId val="11523721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Yu Gothic" panose="020B0400000000000000" pitchFamily="34" charset="-128"/>
                    <a:ea typeface="Yu Gothic" panose="020B0400000000000000" pitchFamily="34" charset="-128"/>
                    <a:cs typeface="+mn-cs"/>
                  </a:defRPr>
                </a:pPr>
                <a:r>
                  <a:rPr lang="es-EC"/>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Yu Gothic" panose="020B0400000000000000" pitchFamily="34" charset="-128"/>
                  <a:ea typeface="Yu Gothic" panose="020B0400000000000000" pitchFamily="34" charset="-128"/>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Yu Gothic" panose="020B0400000000000000" pitchFamily="34" charset="-128"/>
                <a:ea typeface="Yu Gothic" panose="020B0400000000000000" pitchFamily="34" charset="-128"/>
                <a:cs typeface="+mn-cs"/>
              </a:defRPr>
            </a:pPr>
            <a:endParaRPr lang="en-US"/>
          </a:p>
        </c:txPr>
        <c:crossAx val="1152372608"/>
        <c:crosses val="autoZero"/>
        <c:crossBetween val="midCat"/>
      </c:valAx>
      <c:valAx>
        <c:axId val="11523726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Yu Gothic" panose="020B0400000000000000" pitchFamily="34" charset="-128"/>
                    <a:ea typeface="Yu Gothic" panose="020B0400000000000000" pitchFamily="34" charset="-128"/>
                    <a:cs typeface="+mn-cs"/>
                  </a:defRPr>
                </a:pPr>
                <a:r>
                  <a:rPr lang="es-EC"/>
                  <a:t>POBLACIÓN</a:t>
                </a:r>
                <a:r>
                  <a:rPr lang="es-EC" baseline="0"/>
                  <a:t> </a:t>
                </a:r>
                <a:endParaRPr lang="es-EC"/>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Yu Gothic" panose="020B0400000000000000" pitchFamily="34" charset="-128"/>
                  <a:ea typeface="Yu Gothic" panose="020B0400000000000000" pitchFamily="34" charset="-128"/>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Yu Gothic" panose="020B0400000000000000" pitchFamily="34" charset="-128"/>
                <a:ea typeface="Yu Gothic" panose="020B0400000000000000" pitchFamily="34" charset="-128"/>
                <a:cs typeface="+mn-cs"/>
              </a:defRPr>
            </a:pPr>
            <a:endParaRPr lang="en-US"/>
          </a:p>
        </c:txPr>
        <c:crossAx val="1152372128"/>
        <c:crosses val="autoZero"/>
        <c:crossBetween val="midCat"/>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Yu Gothic" panose="020B0400000000000000" pitchFamily="34" charset="-128"/>
          <a:ea typeface="Yu Gothic" panose="020B0400000000000000" pitchFamily="34" charset="-128"/>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C" b="1">
                <a:latin typeface="Arial" panose="020B0604020202020204" pitchFamily="34" charset="0"/>
                <a:cs typeface="Arial" panose="020B0604020202020204" pitchFamily="34" charset="0"/>
              </a:rPr>
              <a:t>Tendencia</a:t>
            </a:r>
            <a:r>
              <a:rPr lang="es-EC" b="1" baseline="0">
                <a:latin typeface="Arial" panose="020B0604020202020204" pitchFamily="34" charset="0"/>
                <a:cs typeface="Arial" panose="020B0604020202020204" pitchFamily="34" charset="0"/>
              </a:rPr>
              <a:t> de Creciemiento Poblacional del Canton Baños </a:t>
            </a:r>
            <a:endParaRPr lang="es-EC" b="1">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0.23600816410293179"/>
                  <c:y val="-2.1700563117126193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('BAÑOS-MENESES-NARANJO'!$A$13,'BAÑOS-MENESES-NARANJO'!$A$15,'BAÑOS-MENESES-NARANJO'!$A$17)</c:f>
              <c:numCache>
                <c:formatCode>General</c:formatCode>
                <c:ptCount val="3"/>
                <c:pt idx="0">
                  <c:v>1990</c:v>
                </c:pt>
                <c:pt idx="1">
                  <c:v>2001</c:v>
                </c:pt>
                <c:pt idx="2">
                  <c:v>2010</c:v>
                </c:pt>
              </c:numCache>
            </c:numRef>
          </c:xVal>
          <c:yVal>
            <c:numRef>
              <c:f>('BAÑOS-MENESES-NARANJO'!$B$13,'BAÑOS-MENESES-NARANJO'!$B$15,'BAÑOS-MENESES-NARANJO'!$B$17)</c:f>
              <c:numCache>
                <c:formatCode>General</c:formatCode>
                <c:ptCount val="3"/>
                <c:pt idx="0">
                  <c:v>9501</c:v>
                </c:pt>
                <c:pt idx="1">
                  <c:v>10439</c:v>
                </c:pt>
                <c:pt idx="2">
                  <c:v>12992</c:v>
                </c:pt>
              </c:numCache>
            </c:numRef>
          </c:yVal>
          <c:smooth val="0"/>
          <c:extLst>
            <c:ext xmlns:c16="http://schemas.microsoft.com/office/drawing/2014/chart" uri="{C3380CC4-5D6E-409C-BE32-E72D297353CC}">
              <c16:uniqueId val="{00000001-6773-4936-BE5B-76EEE0F6E876}"/>
            </c:ext>
          </c:extLst>
        </c:ser>
        <c:dLbls>
          <c:showLegendKey val="0"/>
          <c:showVal val="0"/>
          <c:showCatName val="0"/>
          <c:showSerName val="0"/>
          <c:showPercent val="0"/>
          <c:showBubbleSize val="0"/>
        </c:dLbls>
        <c:axId val="1020234479"/>
        <c:axId val="1020232815"/>
      </c:scatterChart>
      <c:valAx>
        <c:axId val="102023447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sz="1100" b="1" i="0" baseline="0">
                    <a:effectLst/>
                    <a:latin typeface="Arial" panose="020B0604020202020204" pitchFamily="34" charset="0"/>
                    <a:cs typeface="Arial" panose="020B0604020202020204" pitchFamily="34" charset="0"/>
                  </a:rPr>
                  <a:t>AÑO DEL CENSO</a:t>
                </a:r>
                <a:endParaRPr lang="es-EC" sz="1100">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0232815"/>
        <c:crosses val="autoZero"/>
        <c:crossBetween val="midCat"/>
      </c:valAx>
      <c:valAx>
        <c:axId val="10202328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sz="1100" b="1" i="0" u="none" strike="noStrike" baseline="0">
                    <a:effectLst/>
                    <a:latin typeface="Arial" panose="020B0604020202020204" pitchFamily="34" charset="0"/>
                    <a:cs typeface="Arial" panose="020B0604020202020204" pitchFamily="34" charset="0"/>
                  </a:rPr>
                  <a:t>POBLACION</a:t>
                </a:r>
                <a:endParaRPr lang="es-EC" sz="1100">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023447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Yu Gothic" panose="020B0400000000000000" pitchFamily="34" charset="-128"/>
                <a:ea typeface="Yu Gothic" panose="020B0400000000000000" pitchFamily="34" charset="-128"/>
                <a:cs typeface="+mn-cs"/>
              </a:defRPr>
            </a:pPr>
            <a:r>
              <a:rPr lang="es-EC"/>
              <a:t>POBLACIÓN HISTÓRICA DE OTAVALO - URBANO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Yu Gothic" panose="020B0400000000000000" pitchFamily="34" charset="-128"/>
              <a:ea typeface="Yu Gothic" panose="020B0400000000000000" pitchFamily="34" charset="-128"/>
              <a:cs typeface="+mn-cs"/>
            </a:defRPr>
          </a:pPr>
          <a:endParaRPr lang="en-US"/>
        </a:p>
      </c:txPr>
    </c:title>
    <c:autoTitleDeleted val="0"/>
    <c:plotArea>
      <c:layout/>
      <c:scatterChart>
        <c:scatterStyle val="lineMarker"/>
        <c:varyColors val="0"/>
        <c:ser>
          <c:idx val="0"/>
          <c:order val="0"/>
          <c:tx>
            <c:v>Diagrama de disperción </c:v>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9.9221365356687557E-4"/>
                  <c:y val="-4.6024165373870843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Yu Gothic" panose="020B0400000000000000" pitchFamily="34" charset="-128"/>
                      <a:ea typeface="Yu Gothic" panose="020B0400000000000000" pitchFamily="34" charset="-128"/>
                      <a:cs typeface="+mn-cs"/>
                    </a:defRPr>
                  </a:pPr>
                  <a:endParaRPr lang="en-US"/>
                </a:p>
              </c:txPr>
            </c:trendlineLbl>
          </c:trendline>
          <c:xVal>
            <c:numRef>
              <c:f>'OTAVALO-ILLAPA-PARCO'!$A$9:$A$15</c:f>
              <c:numCache>
                <c:formatCode>General</c:formatCode>
                <c:ptCount val="7"/>
                <c:pt idx="0">
                  <c:v>1982</c:v>
                </c:pt>
                <c:pt idx="2">
                  <c:v>1990</c:v>
                </c:pt>
                <c:pt idx="4">
                  <c:v>2001</c:v>
                </c:pt>
                <c:pt idx="6">
                  <c:v>2010</c:v>
                </c:pt>
              </c:numCache>
            </c:numRef>
          </c:xVal>
          <c:yVal>
            <c:numRef>
              <c:f>'OTAVALO-ILLAPA-PARCO'!$B$9:$B$15</c:f>
              <c:numCache>
                <c:formatCode>General</c:formatCode>
                <c:ptCount val="7"/>
                <c:pt idx="0">
                  <c:v>17469</c:v>
                </c:pt>
                <c:pt idx="2">
                  <c:v>21548</c:v>
                </c:pt>
                <c:pt idx="4">
                  <c:v>30965</c:v>
                </c:pt>
                <c:pt idx="6">
                  <c:v>39354</c:v>
                </c:pt>
              </c:numCache>
            </c:numRef>
          </c:yVal>
          <c:smooth val="0"/>
          <c:extLst>
            <c:ext xmlns:c16="http://schemas.microsoft.com/office/drawing/2014/chart" uri="{C3380CC4-5D6E-409C-BE32-E72D297353CC}">
              <c16:uniqueId val="{00000001-2698-4282-B605-74CA2375FCC5}"/>
            </c:ext>
          </c:extLst>
        </c:ser>
        <c:dLbls>
          <c:showLegendKey val="0"/>
          <c:showVal val="0"/>
          <c:showCatName val="0"/>
          <c:showSerName val="0"/>
          <c:showPercent val="0"/>
          <c:showBubbleSize val="0"/>
        </c:dLbls>
        <c:axId val="1152372128"/>
        <c:axId val="1152372608"/>
      </c:scatterChart>
      <c:valAx>
        <c:axId val="11523721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Yu Gothic" panose="020B0400000000000000" pitchFamily="34" charset="-128"/>
                    <a:ea typeface="Yu Gothic" panose="020B0400000000000000" pitchFamily="34" charset="-128"/>
                    <a:cs typeface="+mn-cs"/>
                  </a:defRPr>
                </a:pPr>
                <a:r>
                  <a:rPr lang="es-EC"/>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Yu Gothic" panose="020B0400000000000000" pitchFamily="34" charset="-128"/>
                  <a:ea typeface="Yu Gothic" panose="020B0400000000000000" pitchFamily="34" charset="-128"/>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Yu Gothic" panose="020B0400000000000000" pitchFamily="34" charset="-128"/>
                <a:ea typeface="Yu Gothic" panose="020B0400000000000000" pitchFamily="34" charset="-128"/>
                <a:cs typeface="+mn-cs"/>
              </a:defRPr>
            </a:pPr>
            <a:endParaRPr lang="en-US"/>
          </a:p>
        </c:txPr>
        <c:crossAx val="1152372608"/>
        <c:crosses val="autoZero"/>
        <c:crossBetween val="midCat"/>
      </c:valAx>
      <c:valAx>
        <c:axId val="11523726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Yu Gothic" panose="020B0400000000000000" pitchFamily="34" charset="-128"/>
                    <a:ea typeface="Yu Gothic" panose="020B0400000000000000" pitchFamily="34" charset="-128"/>
                    <a:cs typeface="+mn-cs"/>
                  </a:defRPr>
                </a:pPr>
                <a:r>
                  <a:rPr lang="es-EC"/>
                  <a:t>POBLACIÓN</a:t>
                </a:r>
                <a:r>
                  <a:rPr lang="es-EC" baseline="0"/>
                  <a:t> </a:t>
                </a:r>
                <a:endParaRPr lang="es-EC"/>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Yu Gothic" panose="020B0400000000000000" pitchFamily="34" charset="-128"/>
                  <a:ea typeface="Yu Gothic" panose="020B0400000000000000" pitchFamily="34" charset="-128"/>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Yu Gothic" panose="020B0400000000000000" pitchFamily="34" charset="-128"/>
                <a:ea typeface="Yu Gothic" panose="020B0400000000000000" pitchFamily="34" charset="-128"/>
                <a:cs typeface="+mn-cs"/>
              </a:defRPr>
            </a:pPr>
            <a:endParaRPr lang="en-US"/>
          </a:p>
        </c:txPr>
        <c:crossAx val="1152372128"/>
        <c:crosses val="autoZero"/>
        <c:crossBetween val="midCat"/>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Yu Gothic" panose="020B0400000000000000" pitchFamily="34" charset="-128"/>
          <a:ea typeface="Yu Gothic" panose="020B0400000000000000" pitchFamily="34" charset="-128"/>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Yu Gothic" panose="020B0400000000000000" pitchFamily="34" charset="-128"/>
                <a:ea typeface="Yu Gothic" panose="020B0400000000000000" pitchFamily="34" charset="-128"/>
                <a:cs typeface="+mn-cs"/>
              </a:defRPr>
            </a:pPr>
            <a:r>
              <a:rPr lang="es-EC"/>
              <a:t>POBLACIÓN HISTÓRICA DE OTAVALO - URBANO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Yu Gothic" panose="020B0400000000000000" pitchFamily="34" charset="-128"/>
              <a:ea typeface="Yu Gothic" panose="020B0400000000000000" pitchFamily="34" charset="-128"/>
              <a:cs typeface="+mn-cs"/>
            </a:defRPr>
          </a:pPr>
          <a:endParaRPr lang="en-US"/>
        </a:p>
      </c:txPr>
    </c:title>
    <c:autoTitleDeleted val="0"/>
    <c:plotArea>
      <c:layout/>
      <c:scatterChart>
        <c:scatterStyle val="lineMarker"/>
        <c:varyColors val="0"/>
        <c:ser>
          <c:idx val="0"/>
          <c:order val="0"/>
          <c:tx>
            <c:v>Diagrama de disperción </c:v>
          </c:tx>
          <c:spPr>
            <a:ln w="25400" cap="rnd">
              <a:noFill/>
              <a:round/>
            </a:ln>
            <a:effectLst/>
          </c:spPr>
          <c:marker>
            <c:symbol val="circle"/>
            <c:size val="5"/>
            <c:spPr>
              <a:solidFill>
                <a:schemeClr val="accent1"/>
              </a:solidFill>
              <a:ln w="9525">
                <a:solidFill>
                  <a:schemeClr val="accent1"/>
                </a:solidFill>
              </a:ln>
              <a:effectLst/>
            </c:spPr>
          </c:marker>
          <c:xVal>
            <c:numRef>
              <c:f>'OTAVALO-ILLAPA-PARCO'!$A$3:$A$15</c:f>
              <c:numCache>
                <c:formatCode>General</c:formatCode>
                <c:ptCount val="13"/>
                <c:pt idx="0">
                  <c:v>1950</c:v>
                </c:pt>
                <c:pt idx="2">
                  <c:v>1962</c:v>
                </c:pt>
                <c:pt idx="4">
                  <c:v>1974</c:v>
                </c:pt>
                <c:pt idx="6">
                  <c:v>1982</c:v>
                </c:pt>
                <c:pt idx="8">
                  <c:v>1990</c:v>
                </c:pt>
                <c:pt idx="10">
                  <c:v>2001</c:v>
                </c:pt>
                <c:pt idx="12">
                  <c:v>2010</c:v>
                </c:pt>
              </c:numCache>
            </c:numRef>
          </c:xVal>
          <c:yVal>
            <c:numRef>
              <c:f>'OTAVALO-ILLAPA-PARCO'!$B$3:$B$15</c:f>
              <c:numCache>
                <c:formatCode>General</c:formatCode>
                <c:ptCount val="13"/>
                <c:pt idx="0">
                  <c:v>8425</c:v>
                </c:pt>
                <c:pt idx="2">
                  <c:v>8630</c:v>
                </c:pt>
                <c:pt idx="4">
                  <c:v>13605</c:v>
                </c:pt>
                <c:pt idx="6">
                  <c:v>17469</c:v>
                </c:pt>
                <c:pt idx="8">
                  <c:v>21548</c:v>
                </c:pt>
                <c:pt idx="10">
                  <c:v>30965</c:v>
                </c:pt>
                <c:pt idx="12">
                  <c:v>39354</c:v>
                </c:pt>
              </c:numCache>
            </c:numRef>
          </c:yVal>
          <c:smooth val="0"/>
          <c:extLst>
            <c:ext xmlns:c16="http://schemas.microsoft.com/office/drawing/2014/chart" uri="{C3380CC4-5D6E-409C-BE32-E72D297353CC}">
              <c16:uniqueId val="{00000000-DC72-4C23-BB2F-BC7687EC31DB}"/>
            </c:ext>
          </c:extLst>
        </c:ser>
        <c:ser>
          <c:idx val="1"/>
          <c:order val="1"/>
          <c:spPr>
            <a:ln w="25400" cap="rnd">
              <a:noFill/>
              <a:round/>
            </a:ln>
            <a:effectLst/>
          </c:spPr>
          <c:marker>
            <c:symbol val="circle"/>
            <c:size val="5"/>
            <c:spPr>
              <a:solidFill>
                <a:schemeClr val="accent2"/>
              </a:solidFill>
              <a:ln w="9525">
                <a:solidFill>
                  <a:schemeClr val="accent2"/>
                </a:solidFill>
              </a:ln>
              <a:effectLst/>
            </c:spPr>
          </c:marker>
          <c:xVal>
            <c:numRef>
              <c:f>'OTAVALO-ILLAPA-PARCO'!$A$20:$A$22</c:f>
              <c:numCache>
                <c:formatCode>General</c:formatCode>
                <c:ptCount val="3"/>
                <c:pt idx="0">
                  <c:v>2025</c:v>
                </c:pt>
                <c:pt idx="1">
                  <c:v>2050</c:v>
                </c:pt>
              </c:numCache>
            </c:numRef>
          </c:xVal>
          <c:yVal>
            <c:numRef>
              <c:f>'OTAVALO-ILLAPA-PARCO'!$B$20:$B$22</c:f>
              <c:numCache>
                <c:formatCode>0.00</c:formatCode>
                <c:ptCount val="3"/>
                <c:pt idx="0">
                  <c:v>50844</c:v>
                </c:pt>
                <c:pt idx="1">
                  <c:v>69995</c:v>
                </c:pt>
              </c:numCache>
            </c:numRef>
          </c:yVal>
          <c:smooth val="0"/>
          <c:extLst>
            <c:ext xmlns:c16="http://schemas.microsoft.com/office/drawing/2014/chart" uri="{C3380CC4-5D6E-409C-BE32-E72D297353CC}">
              <c16:uniqueId val="{00000001-DC72-4C23-BB2F-BC7687EC31DB}"/>
            </c:ext>
          </c:extLst>
        </c:ser>
        <c:dLbls>
          <c:showLegendKey val="0"/>
          <c:showVal val="0"/>
          <c:showCatName val="0"/>
          <c:showSerName val="0"/>
          <c:showPercent val="0"/>
          <c:showBubbleSize val="0"/>
        </c:dLbls>
        <c:axId val="1152372128"/>
        <c:axId val="1152372608"/>
      </c:scatterChart>
      <c:valAx>
        <c:axId val="11523721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Yu Gothic" panose="020B0400000000000000" pitchFamily="34" charset="-128"/>
                    <a:ea typeface="Yu Gothic" panose="020B0400000000000000" pitchFamily="34" charset="-128"/>
                    <a:cs typeface="+mn-cs"/>
                  </a:defRPr>
                </a:pPr>
                <a:r>
                  <a:rPr lang="es-EC"/>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Yu Gothic" panose="020B0400000000000000" pitchFamily="34" charset="-128"/>
                  <a:ea typeface="Yu Gothic" panose="020B0400000000000000" pitchFamily="34" charset="-128"/>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Yu Gothic" panose="020B0400000000000000" pitchFamily="34" charset="-128"/>
                <a:ea typeface="Yu Gothic" panose="020B0400000000000000" pitchFamily="34" charset="-128"/>
                <a:cs typeface="+mn-cs"/>
              </a:defRPr>
            </a:pPr>
            <a:endParaRPr lang="en-US"/>
          </a:p>
        </c:txPr>
        <c:crossAx val="1152372608"/>
        <c:crosses val="autoZero"/>
        <c:crossBetween val="midCat"/>
      </c:valAx>
      <c:valAx>
        <c:axId val="11523726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Yu Gothic" panose="020B0400000000000000" pitchFamily="34" charset="-128"/>
                    <a:ea typeface="Yu Gothic" panose="020B0400000000000000" pitchFamily="34" charset="-128"/>
                    <a:cs typeface="+mn-cs"/>
                  </a:defRPr>
                </a:pPr>
                <a:r>
                  <a:rPr lang="es-EC"/>
                  <a:t>POBLACIÓN</a:t>
                </a:r>
                <a:r>
                  <a:rPr lang="es-EC" baseline="0"/>
                  <a:t> </a:t>
                </a:r>
                <a:endParaRPr lang="es-EC"/>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Yu Gothic" panose="020B0400000000000000" pitchFamily="34" charset="-128"/>
                  <a:ea typeface="Yu Gothic" panose="020B0400000000000000" pitchFamily="34" charset="-128"/>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Yu Gothic" panose="020B0400000000000000" pitchFamily="34" charset="-128"/>
                <a:ea typeface="Yu Gothic" panose="020B0400000000000000" pitchFamily="34" charset="-128"/>
                <a:cs typeface="+mn-cs"/>
              </a:defRPr>
            </a:pPr>
            <a:endParaRPr lang="en-US"/>
          </a:p>
        </c:txPr>
        <c:crossAx val="1152372128"/>
        <c:crosses val="autoZero"/>
        <c:crossBetween val="midCat"/>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Yu Gothic" panose="020B0400000000000000" pitchFamily="34" charset="-128"/>
          <a:ea typeface="Yu Gothic" panose="020B0400000000000000" pitchFamily="34" charset="-128"/>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Población</a:t>
            </a:r>
            <a:r>
              <a:rPr lang="en-US" baseline="0"/>
              <a:t> Historica de Quito</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dk1">
                  <a:tint val="88500"/>
                </a:schemeClr>
              </a:solidFill>
              <a:ln w="9525">
                <a:solidFill>
                  <a:schemeClr val="dk1">
                    <a:tint val="88500"/>
                  </a:schemeClr>
                </a:solidFill>
              </a:ln>
              <a:effectLst/>
            </c:spPr>
          </c:marker>
          <c:xVal>
            <c:numRef>
              <c:f>'QUITO-CALLE-PEREZ'!$A$4:$A$16</c:f>
              <c:numCache>
                <c:formatCode>General</c:formatCode>
                <c:ptCount val="13"/>
                <c:pt idx="0">
                  <c:v>1950</c:v>
                </c:pt>
                <c:pt idx="2">
                  <c:v>1962</c:v>
                </c:pt>
                <c:pt idx="4">
                  <c:v>1974</c:v>
                </c:pt>
                <c:pt idx="6">
                  <c:v>1982</c:v>
                </c:pt>
                <c:pt idx="8">
                  <c:v>1990</c:v>
                </c:pt>
                <c:pt idx="10">
                  <c:v>2001</c:v>
                </c:pt>
                <c:pt idx="12">
                  <c:v>2010</c:v>
                </c:pt>
              </c:numCache>
            </c:numRef>
          </c:xVal>
          <c:yVal>
            <c:numRef>
              <c:f>'QUITO-CALLE-PEREZ'!$B$4:$B$16</c:f>
              <c:numCache>
                <c:formatCode>General</c:formatCode>
                <c:ptCount val="13"/>
                <c:pt idx="0">
                  <c:v>210000</c:v>
                </c:pt>
                <c:pt idx="2">
                  <c:v>355000</c:v>
                </c:pt>
                <c:pt idx="4">
                  <c:v>600000</c:v>
                </c:pt>
                <c:pt idx="6" formatCode="#,##0">
                  <c:v>866000</c:v>
                </c:pt>
                <c:pt idx="8" formatCode="#,##0">
                  <c:v>1101000</c:v>
                </c:pt>
                <c:pt idx="10" formatCode="#,##0">
                  <c:v>1399000</c:v>
                </c:pt>
                <c:pt idx="12" formatCode="#,##0">
                  <c:v>2292804</c:v>
                </c:pt>
              </c:numCache>
            </c:numRef>
          </c:yVal>
          <c:smooth val="0"/>
          <c:extLst>
            <c:ext xmlns:c16="http://schemas.microsoft.com/office/drawing/2014/chart" uri="{C3380CC4-5D6E-409C-BE32-E72D297353CC}">
              <c16:uniqueId val="{00000000-1E82-407C-9770-C0E3FE5A8D5B}"/>
            </c:ext>
          </c:extLst>
        </c:ser>
        <c:dLbls>
          <c:showLegendKey val="0"/>
          <c:showVal val="0"/>
          <c:showCatName val="0"/>
          <c:showSerName val="0"/>
          <c:showPercent val="0"/>
          <c:showBubbleSize val="0"/>
        </c:dLbls>
        <c:axId val="620576527"/>
        <c:axId val="456863919"/>
      </c:scatterChart>
      <c:valAx>
        <c:axId val="620576527"/>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6863919"/>
        <c:crosses val="autoZero"/>
        <c:crossBetween val="midCat"/>
      </c:valAx>
      <c:valAx>
        <c:axId val="4568639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Población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057652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Población</a:t>
            </a:r>
            <a:r>
              <a:rPr lang="en-US" baseline="0"/>
              <a:t> Historica de Quito</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6"/>
              </a:solidFill>
              <a:ln w="9525">
                <a:solidFill>
                  <a:schemeClr val="accent6"/>
                </a:solidFill>
              </a:ln>
              <a:effectLst/>
            </c:spPr>
          </c:marker>
          <c:xVal>
            <c:numRef>
              <c:f>'QUITO-CALLE-PEREZ'!$A$4:$A$16</c:f>
              <c:numCache>
                <c:formatCode>General</c:formatCode>
                <c:ptCount val="13"/>
                <c:pt idx="0">
                  <c:v>1950</c:v>
                </c:pt>
                <c:pt idx="2">
                  <c:v>1962</c:v>
                </c:pt>
                <c:pt idx="4">
                  <c:v>1974</c:v>
                </c:pt>
                <c:pt idx="6">
                  <c:v>1982</c:v>
                </c:pt>
                <c:pt idx="8">
                  <c:v>1990</c:v>
                </c:pt>
                <c:pt idx="10">
                  <c:v>2001</c:v>
                </c:pt>
                <c:pt idx="12">
                  <c:v>2010</c:v>
                </c:pt>
              </c:numCache>
            </c:numRef>
          </c:xVal>
          <c:yVal>
            <c:numRef>
              <c:f>'QUITO-CALLE-PEREZ'!$B$4:$B$16</c:f>
              <c:numCache>
                <c:formatCode>General</c:formatCode>
                <c:ptCount val="13"/>
                <c:pt idx="0">
                  <c:v>210000</c:v>
                </c:pt>
                <c:pt idx="2">
                  <c:v>355000</c:v>
                </c:pt>
                <c:pt idx="4">
                  <c:v>600000</c:v>
                </c:pt>
                <c:pt idx="6" formatCode="#,##0">
                  <c:v>866000</c:v>
                </c:pt>
                <c:pt idx="8" formatCode="#,##0">
                  <c:v>1101000</c:v>
                </c:pt>
                <c:pt idx="10" formatCode="#,##0">
                  <c:v>1399000</c:v>
                </c:pt>
                <c:pt idx="12" formatCode="#,##0">
                  <c:v>2292804</c:v>
                </c:pt>
              </c:numCache>
            </c:numRef>
          </c:yVal>
          <c:smooth val="0"/>
          <c:extLst>
            <c:ext xmlns:c16="http://schemas.microsoft.com/office/drawing/2014/chart" uri="{C3380CC4-5D6E-409C-BE32-E72D297353CC}">
              <c16:uniqueId val="{00000000-893C-40C3-949C-E30BEB3D583C}"/>
            </c:ext>
          </c:extLst>
        </c:ser>
        <c:dLbls>
          <c:showLegendKey val="0"/>
          <c:showVal val="0"/>
          <c:showCatName val="0"/>
          <c:showSerName val="0"/>
          <c:showPercent val="0"/>
          <c:showBubbleSize val="0"/>
        </c:dLbls>
        <c:axId val="620576527"/>
        <c:axId val="456863919"/>
      </c:scatterChart>
      <c:valAx>
        <c:axId val="620576527"/>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6863919"/>
        <c:crosses val="autoZero"/>
        <c:crossBetween val="midCat"/>
      </c:valAx>
      <c:valAx>
        <c:axId val="4568639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Población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057652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Población</a:t>
            </a:r>
            <a:r>
              <a:rPr lang="en-US" baseline="0"/>
              <a:t> Historica de Quito</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dk1">
                  <a:tint val="88500"/>
                </a:schemeClr>
              </a:solidFill>
              <a:ln w="9525">
                <a:solidFill>
                  <a:schemeClr val="dk1">
                    <a:tint val="88500"/>
                  </a:schemeClr>
                </a:solidFill>
              </a:ln>
              <a:effectLst/>
            </c:spPr>
          </c:marker>
          <c:trendline>
            <c:spPr>
              <a:ln w="19050" cap="rnd">
                <a:solidFill>
                  <a:schemeClr val="dk1">
                    <a:tint val="88500"/>
                  </a:schemeClr>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'QUITO-CALLE-PEREZ'!$AC$27:$AC$30</c:f>
              <c:numCache>
                <c:formatCode>General</c:formatCode>
                <c:ptCount val="4"/>
                <c:pt idx="0">
                  <c:v>1974</c:v>
                </c:pt>
                <c:pt idx="1">
                  <c:v>1982</c:v>
                </c:pt>
                <c:pt idx="2">
                  <c:v>1990</c:v>
                </c:pt>
                <c:pt idx="3">
                  <c:v>2010</c:v>
                </c:pt>
              </c:numCache>
            </c:numRef>
          </c:xVal>
          <c:yVal>
            <c:numRef>
              <c:f>'QUITO-CALLE-PEREZ'!$AD$27:$AD$30</c:f>
              <c:numCache>
                <c:formatCode>General</c:formatCode>
                <c:ptCount val="4"/>
                <c:pt idx="0">
                  <c:v>600000</c:v>
                </c:pt>
                <c:pt idx="1">
                  <c:v>866000</c:v>
                </c:pt>
                <c:pt idx="2">
                  <c:v>1101000</c:v>
                </c:pt>
                <c:pt idx="3">
                  <c:v>2292804</c:v>
                </c:pt>
              </c:numCache>
            </c:numRef>
          </c:yVal>
          <c:smooth val="0"/>
          <c:extLst>
            <c:ext xmlns:c16="http://schemas.microsoft.com/office/drawing/2014/chart" uri="{C3380CC4-5D6E-409C-BE32-E72D297353CC}">
              <c16:uniqueId val="{00000001-A648-42D7-8491-ABD5B6238B12}"/>
            </c:ext>
          </c:extLst>
        </c:ser>
        <c:dLbls>
          <c:showLegendKey val="0"/>
          <c:showVal val="0"/>
          <c:showCatName val="0"/>
          <c:showSerName val="0"/>
          <c:showPercent val="0"/>
          <c:showBubbleSize val="0"/>
        </c:dLbls>
        <c:axId val="620576527"/>
        <c:axId val="456863919"/>
      </c:scatterChart>
      <c:valAx>
        <c:axId val="620576527"/>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6863919"/>
        <c:crosses val="autoZero"/>
        <c:crossBetween val="midCat"/>
      </c:valAx>
      <c:valAx>
        <c:axId val="4568639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Población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057652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Población</a:t>
            </a:r>
            <a:r>
              <a:rPr lang="en-US" baseline="0"/>
              <a:t> Futura de Quito (Método Aritmético)</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dk1">
                  <a:tint val="88500"/>
                </a:schemeClr>
              </a:solidFill>
              <a:ln w="9525">
                <a:solidFill>
                  <a:schemeClr val="dk1">
                    <a:tint val="88500"/>
                  </a:schemeClr>
                </a:solidFill>
              </a:ln>
              <a:effectLst/>
            </c:spPr>
          </c:marker>
          <c:xVal>
            <c:numRef>
              <c:f>'QUITO-CALLE-PEREZ'!$AC$36:$AC$42</c:f>
              <c:numCache>
                <c:formatCode>General</c:formatCode>
                <c:ptCount val="7"/>
                <c:pt idx="0">
                  <c:v>1950</c:v>
                </c:pt>
                <c:pt idx="1">
                  <c:v>1962</c:v>
                </c:pt>
                <c:pt idx="2">
                  <c:v>1974</c:v>
                </c:pt>
                <c:pt idx="3">
                  <c:v>1982</c:v>
                </c:pt>
                <c:pt idx="4">
                  <c:v>1990</c:v>
                </c:pt>
                <c:pt idx="5">
                  <c:v>2001</c:v>
                </c:pt>
                <c:pt idx="6">
                  <c:v>2010</c:v>
                </c:pt>
              </c:numCache>
            </c:numRef>
          </c:xVal>
          <c:yVal>
            <c:numRef>
              <c:f>'QUITO-CALLE-PEREZ'!$AD$36:$AD$42</c:f>
              <c:numCache>
                <c:formatCode>General</c:formatCode>
                <c:ptCount val="7"/>
                <c:pt idx="0">
                  <c:v>210000</c:v>
                </c:pt>
                <c:pt idx="1">
                  <c:v>355000</c:v>
                </c:pt>
                <c:pt idx="2">
                  <c:v>600000</c:v>
                </c:pt>
                <c:pt idx="3">
                  <c:v>866000</c:v>
                </c:pt>
                <c:pt idx="4" formatCode="#,##0">
                  <c:v>1101000</c:v>
                </c:pt>
                <c:pt idx="5" formatCode="#,##0">
                  <c:v>1399000</c:v>
                </c:pt>
                <c:pt idx="6">
                  <c:v>2292804</c:v>
                </c:pt>
              </c:numCache>
            </c:numRef>
          </c:yVal>
          <c:smooth val="0"/>
          <c:extLst>
            <c:ext xmlns:c16="http://schemas.microsoft.com/office/drawing/2014/chart" uri="{C3380CC4-5D6E-409C-BE32-E72D297353CC}">
              <c16:uniqueId val="{00000000-20E5-41CF-AC5F-81B30C35E7AC}"/>
            </c:ext>
          </c:extLst>
        </c:ser>
        <c:ser>
          <c:idx val="1"/>
          <c:order val="1"/>
          <c:spPr>
            <a:ln w="25400" cap="rnd">
              <a:noFill/>
              <a:round/>
            </a:ln>
            <a:effectLst/>
          </c:spPr>
          <c:marker>
            <c:symbol val="circle"/>
            <c:size val="5"/>
            <c:spPr>
              <a:solidFill>
                <a:schemeClr val="dk1">
                  <a:tint val="55000"/>
                </a:schemeClr>
              </a:solidFill>
              <a:ln w="9525">
                <a:solidFill>
                  <a:schemeClr val="dk1">
                    <a:tint val="55000"/>
                  </a:schemeClr>
                </a:solidFill>
              </a:ln>
              <a:effectLst/>
            </c:spPr>
          </c:marker>
          <c:xVal>
            <c:numRef>
              <c:f>'QUITO-CALLE-PEREZ'!$A$18:$A$20</c:f>
              <c:numCache>
                <c:formatCode>General</c:formatCode>
                <c:ptCount val="3"/>
                <c:pt idx="0">
                  <c:v>2025</c:v>
                </c:pt>
                <c:pt idx="2">
                  <c:v>2050</c:v>
                </c:pt>
              </c:numCache>
            </c:numRef>
          </c:xVal>
          <c:yVal>
            <c:numRef>
              <c:f>'QUITO-CALLE-PEREZ'!$B$18:$B$20</c:f>
              <c:numCache>
                <c:formatCode>#,##0</c:formatCode>
                <c:ptCount val="3"/>
                <c:pt idx="0">
                  <c:v>2741383.5454545454</c:v>
                </c:pt>
                <c:pt idx="2">
                  <c:v>3489016.1212121211</c:v>
                </c:pt>
              </c:numCache>
            </c:numRef>
          </c:yVal>
          <c:smooth val="0"/>
          <c:extLst>
            <c:ext xmlns:c16="http://schemas.microsoft.com/office/drawing/2014/chart" uri="{C3380CC4-5D6E-409C-BE32-E72D297353CC}">
              <c16:uniqueId val="{00000001-20E5-41CF-AC5F-81B30C35E7AC}"/>
            </c:ext>
          </c:extLst>
        </c:ser>
        <c:dLbls>
          <c:showLegendKey val="0"/>
          <c:showVal val="0"/>
          <c:showCatName val="0"/>
          <c:showSerName val="0"/>
          <c:showPercent val="0"/>
          <c:showBubbleSize val="0"/>
        </c:dLbls>
        <c:axId val="620576527"/>
        <c:axId val="456863919"/>
      </c:scatterChart>
      <c:valAx>
        <c:axId val="620576527"/>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6863919"/>
        <c:crosses val="autoZero"/>
        <c:crossBetween val="midCat"/>
      </c:valAx>
      <c:valAx>
        <c:axId val="4568639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Población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057652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Población Futura de Quito (Método Geométrico)</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'QUITO-CALLE-PEREZ'!$AC$36:$AC$42</c:f>
              <c:numCache>
                <c:formatCode>General</c:formatCode>
                <c:ptCount val="7"/>
                <c:pt idx="0">
                  <c:v>1950</c:v>
                </c:pt>
                <c:pt idx="1">
                  <c:v>1962</c:v>
                </c:pt>
                <c:pt idx="2">
                  <c:v>1974</c:v>
                </c:pt>
                <c:pt idx="3">
                  <c:v>1982</c:v>
                </c:pt>
                <c:pt idx="4">
                  <c:v>1990</c:v>
                </c:pt>
                <c:pt idx="5">
                  <c:v>2001</c:v>
                </c:pt>
                <c:pt idx="6">
                  <c:v>2010</c:v>
                </c:pt>
              </c:numCache>
            </c:numRef>
          </c:xVal>
          <c:yVal>
            <c:numRef>
              <c:f>'QUITO-CALLE-PEREZ'!$AD$36:$AD$42</c:f>
              <c:numCache>
                <c:formatCode>General</c:formatCode>
                <c:ptCount val="7"/>
                <c:pt idx="0">
                  <c:v>210000</c:v>
                </c:pt>
                <c:pt idx="1">
                  <c:v>355000</c:v>
                </c:pt>
                <c:pt idx="2">
                  <c:v>600000</c:v>
                </c:pt>
                <c:pt idx="3">
                  <c:v>866000</c:v>
                </c:pt>
                <c:pt idx="4" formatCode="#,##0">
                  <c:v>1101000</c:v>
                </c:pt>
                <c:pt idx="5" formatCode="#,##0">
                  <c:v>1399000</c:v>
                </c:pt>
                <c:pt idx="6">
                  <c:v>2292804</c:v>
                </c:pt>
              </c:numCache>
            </c:numRef>
          </c:yVal>
          <c:smooth val="0"/>
          <c:extLst>
            <c:ext xmlns:c16="http://schemas.microsoft.com/office/drawing/2014/chart" uri="{C3380CC4-5D6E-409C-BE32-E72D297353CC}">
              <c16:uniqueId val="{00000000-36DB-46C2-AD3A-0ACB12CA3A79}"/>
            </c:ext>
          </c:extLst>
        </c:ser>
        <c:ser>
          <c:idx val="1"/>
          <c:order val="1"/>
          <c:tx>
            <c:strRef>
              <c:f>'QUITO-CALLE-PEREZ'!$A$22:$A$24</c:f>
              <c:strCache>
                <c:ptCount val="3"/>
                <c:pt idx="0">
                  <c:v>2025</c:v>
                </c:pt>
                <c:pt idx="2">
                  <c:v>2050</c:v>
                </c:pt>
              </c:strCache>
            </c:strRef>
          </c:tx>
          <c:spPr>
            <a:ln w="25400" cap="rnd">
              <a:noFill/>
              <a:round/>
            </a:ln>
            <a:effectLst/>
          </c:spPr>
          <c:marker>
            <c:symbol val="circle"/>
            <c:size val="5"/>
            <c:spPr>
              <a:solidFill>
                <a:schemeClr val="accent2"/>
              </a:solidFill>
              <a:ln w="9525">
                <a:solidFill>
                  <a:schemeClr val="accent2"/>
                </a:solidFill>
              </a:ln>
              <a:effectLst/>
            </c:spPr>
          </c:marker>
          <c:xVal>
            <c:numRef>
              <c:f>'QUITO-CALLE-PEREZ'!$A$22:$A$24</c:f>
              <c:numCache>
                <c:formatCode>General</c:formatCode>
                <c:ptCount val="3"/>
                <c:pt idx="0">
                  <c:v>2025</c:v>
                </c:pt>
                <c:pt idx="2">
                  <c:v>2050</c:v>
                </c:pt>
              </c:numCache>
            </c:numRef>
          </c:xVal>
          <c:yVal>
            <c:numRef>
              <c:f>'QUITO-CALLE-PEREZ'!$B$22:$B$24</c:f>
              <c:numCache>
                <c:formatCode>#,##0</c:formatCode>
                <c:ptCount val="3"/>
                <c:pt idx="0">
                  <c:v>5223347.9585825615</c:v>
                </c:pt>
                <c:pt idx="2">
                  <c:v>20602456.357510243</c:v>
                </c:pt>
              </c:numCache>
            </c:numRef>
          </c:yVal>
          <c:smooth val="0"/>
          <c:extLst>
            <c:ext xmlns:c16="http://schemas.microsoft.com/office/drawing/2014/chart" uri="{C3380CC4-5D6E-409C-BE32-E72D297353CC}">
              <c16:uniqueId val="{00000001-36DB-46C2-AD3A-0ACB12CA3A79}"/>
            </c:ext>
          </c:extLst>
        </c:ser>
        <c:dLbls>
          <c:showLegendKey val="0"/>
          <c:showVal val="0"/>
          <c:showCatName val="0"/>
          <c:showSerName val="0"/>
          <c:showPercent val="0"/>
          <c:showBubbleSize val="0"/>
        </c:dLbls>
        <c:axId val="134113807"/>
        <c:axId val="175724335"/>
      </c:scatterChart>
      <c:valAx>
        <c:axId val="13411380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724335"/>
        <c:crosses val="autoZero"/>
        <c:crossBetween val="midCat"/>
      </c:valAx>
      <c:valAx>
        <c:axId val="175724335"/>
        <c:scaling>
          <c:orientation val="minMax"/>
          <c:max val="25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11380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C"/>
              <a:t>POBLACIÓN</a:t>
            </a:r>
            <a:r>
              <a:rPr lang="es-EC" baseline="0"/>
              <a:t> HISTORICA DEL CANTÓN RIOBAMBA</a:t>
            </a:r>
            <a:endParaRPr lang="es-EC"/>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38100" cap="rnd">
              <a:noFill/>
              <a:round/>
            </a:ln>
            <a:effectLst/>
          </c:spPr>
          <c:marker>
            <c:symbol val="circle"/>
            <c:size val="5"/>
            <c:spPr>
              <a:solidFill>
                <a:schemeClr val="accent1"/>
              </a:solidFill>
              <a:ln w="9525">
                <a:solidFill>
                  <a:schemeClr val="accent1"/>
                </a:solidFill>
              </a:ln>
              <a:effectLst/>
            </c:spPr>
          </c:marker>
          <c:xVal>
            <c:numRef>
              <c:f>'RIOBAMBA-LLAMUCA-AGUIRRE'!$A$5:$A$17</c:f>
              <c:numCache>
                <c:formatCode>General</c:formatCode>
                <c:ptCount val="13"/>
                <c:pt idx="0">
                  <c:v>1950</c:v>
                </c:pt>
                <c:pt idx="2">
                  <c:v>1962</c:v>
                </c:pt>
                <c:pt idx="4">
                  <c:v>1974</c:v>
                </c:pt>
                <c:pt idx="6">
                  <c:v>1982</c:v>
                </c:pt>
                <c:pt idx="8">
                  <c:v>1990</c:v>
                </c:pt>
                <c:pt idx="10">
                  <c:v>2001</c:v>
                </c:pt>
                <c:pt idx="12">
                  <c:v>2010</c:v>
                </c:pt>
              </c:numCache>
            </c:numRef>
          </c:xVal>
          <c:yVal>
            <c:numRef>
              <c:f>'RIOBAMBA-LLAMUCA-AGUIRRE'!$B$5:$B$17</c:f>
              <c:numCache>
                <c:formatCode>General</c:formatCode>
                <c:ptCount val="13"/>
                <c:pt idx="0">
                  <c:v>29830</c:v>
                </c:pt>
                <c:pt idx="2">
                  <c:v>41625</c:v>
                </c:pt>
                <c:pt idx="4">
                  <c:v>58087</c:v>
                </c:pt>
                <c:pt idx="6">
                  <c:v>75455</c:v>
                </c:pt>
                <c:pt idx="8">
                  <c:v>94505</c:v>
                </c:pt>
                <c:pt idx="10">
                  <c:v>124807</c:v>
                </c:pt>
                <c:pt idx="12">
                  <c:v>146324</c:v>
                </c:pt>
              </c:numCache>
            </c:numRef>
          </c:yVal>
          <c:smooth val="0"/>
          <c:extLst>
            <c:ext xmlns:c16="http://schemas.microsoft.com/office/drawing/2014/chart" uri="{C3380CC4-5D6E-409C-BE32-E72D297353CC}">
              <c16:uniqueId val="{00000000-8748-4FEB-93BA-4A1FCEB68FE0}"/>
            </c:ext>
          </c:extLst>
        </c:ser>
        <c:dLbls>
          <c:showLegendKey val="0"/>
          <c:showVal val="0"/>
          <c:showCatName val="0"/>
          <c:showSerName val="0"/>
          <c:showPercent val="0"/>
          <c:showBubbleSize val="0"/>
        </c:dLbls>
        <c:axId val="1145953663"/>
        <c:axId val="1145952703"/>
      </c:scatterChart>
      <c:valAx>
        <c:axId val="114595366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5952703"/>
        <c:crosses val="autoZero"/>
        <c:crossBetween val="midCat"/>
      </c:valAx>
      <c:valAx>
        <c:axId val="11459527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595366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s-EC" sz="1400" b="0" i="0" u="none" strike="noStrike" kern="1200" spc="0" baseline="0">
                <a:solidFill>
                  <a:sysClr val="windowText" lastClr="000000">
                    <a:lumMod val="65000"/>
                    <a:lumOff val="35000"/>
                  </a:sysClr>
                </a:solidFill>
              </a:rPr>
              <a:t>POBLACIÓN HISTORICA DEL CANTÓN RIOBAMBA</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EC"/>
              <a:t>(ANALISIS)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scatterChart>
        <c:scatterStyle val="lineMarker"/>
        <c:varyColors val="0"/>
        <c:ser>
          <c:idx val="0"/>
          <c:order val="0"/>
          <c:spPr>
            <a:ln w="38100" cap="rnd">
              <a:noFill/>
              <a:round/>
            </a:ln>
            <a:effectLst/>
          </c:spPr>
          <c:marker>
            <c:symbol val="circle"/>
            <c:size val="5"/>
            <c:spPr>
              <a:solidFill>
                <a:schemeClr val="accent1"/>
              </a:solidFill>
              <a:ln w="9525">
                <a:solidFill>
                  <a:schemeClr val="accent1"/>
                </a:solidFill>
              </a:ln>
              <a:effectLst/>
            </c:spPr>
          </c:marker>
          <c:xVal>
            <c:numRef>
              <c:f>'RIOBAMBA-LLAMUCA-AGUIRRE'!$A$5:$A$17</c:f>
              <c:numCache>
                <c:formatCode>General</c:formatCode>
                <c:ptCount val="13"/>
                <c:pt idx="0">
                  <c:v>1950</c:v>
                </c:pt>
                <c:pt idx="2">
                  <c:v>1962</c:v>
                </c:pt>
                <c:pt idx="4">
                  <c:v>1974</c:v>
                </c:pt>
                <c:pt idx="6">
                  <c:v>1982</c:v>
                </c:pt>
                <c:pt idx="8">
                  <c:v>1990</c:v>
                </c:pt>
                <c:pt idx="10">
                  <c:v>2001</c:v>
                </c:pt>
                <c:pt idx="12">
                  <c:v>2010</c:v>
                </c:pt>
              </c:numCache>
            </c:numRef>
          </c:xVal>
          <c:yVal>
            <c:numRef>
              <c:f>'RIOBAMBA-LLAMUCA-AGUIRRE'!$B$5:$B$17</c:f>
              <c:numCache>
                <c:formatCode>General</c:formatCode>
                <c:ptCount val="13"/>
                <c:pt idx="0">
                  <c:v>29830</c:v>
                </c:pt>
                <c:pt idx="2">
                  <c:v>41625</c:v>
                </c:pt>
                <c:pt idx="4">
                  <c:v>58087</c:v>
                </c:pt>
                <c:pt idx="6">
                  <c:v>75455</c:v>
                </c:pt>
                <c:pt idx="8">
                  <c:v>94505</c:v>
                </c:pt>
                <c:pt idx="10">
                  <c:v>124807</c:v>
                </c:pt>
                <c:pt idx="12">
                  <c:v>146324</c:v>
                </c:pt>
              </c:numCache>
            </c:numRef>
          </c:yVal>
          <c:smooth val="0"/>
          <c:extLst>
            <c:ext xmlns:c16="http://schemas.microsoft.com/office/drawing/2014/chart" uri="{C3380CC4-5D6E-409C-BE32-E72D297353CC}">
              <c16:uniqueId val="{00000000-9B46-4A77-9B56-9219C40ED5A3}"/>
            </c:ext>
          </c:extLst>
        </c:ser>
        <c:dLbls>
          <c:showLegendKey val="0"/>
          <c:showVal val="0"/>
          <c:showCatName val="0"/>
          <c:showSerName val="0"/>
          <c:showPercent val="0"/>
          <c:showBubbleSize val="0"/>
        </c:dLbls>
        <c:axId val="1145953663"/>
        <c:axId val="1145952703"/>
      </c:scatterChart>
      <c:valAx>
        <c:axId val="114595366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5952703"/>
        <c:crosses val="autoZero"/>
        <c:crossBetween val="midCat"/>
      </c:valAx>
      <c:valAx>
        <c:axId val="11459527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595366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C"/>
              <a:t>ANALISIS GRAFICO DE DISPERSIÓN POBLACIÓN HISTORICA DE RIOBAMBA</a:t>
            </a:r>
          </a:p>
        </c:rich>
      </c:tx>
      <c:layout>
        <c:manualLayout>
          <c:xMode val="edge"/>
          <c:yMode val="edge"/>
          <c:x val="0.13010411198600175"/>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713648293963255"/>
          <c:y val="0.16245370370370371"/>
          <c:w val="0.8269746281714786"/>
          <c:h val="0.72125801983085447"/>
        </c:manualLayout>
      </c:layout>
      <c:scatterChart>
        <c:scatterStyle val="lineMarker"/>
        <c:varyColors val="0"/>
        <c:ser>
          <c:idx val="0"/>
          <c:order val="0"/>
          <c:spPr>
            <a:ln w="381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1"/>
            <c:dispEq val="1"/>
            <c:trendlineLbl>
              <c:layout>
                <c:manualLayout>
                  <c:x val="-0.12527729030644677"/>
                  <c:y val="0.2495833333333333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'RIOBAMBA-LLAMUCA-AGUIRRE'!$A$11:$A$17</c:f>
              <c:numCache>
                <c:formatCode>General</c:formatCode>
                <c:ptCount val="7"/>
                <c:pt idx="0">
                  <c:v>1982</c:v>
                </c:pt>
                <c:pt idx="2">
                  <c:v>1990</c:v>
                </c:pt>
                <c:pt idx="4">
                  <c:v>2001</c:v>
                </c:pt>
                <c:pt idx="6">
                  <c:v>2010</c:v>
                </c:pt>
              </c:numCache>
            </c:numRef>
          </c:xVal>
          <c:yVal>
            <c:numRef>
              <c:f>'RIOBAMBA-LLAMUCA-AGUIRRE'!$B$11:$B$17</c:f>
              <c:numCache>
                <c:formatCode>General</c:formatCode>
                <c:ptCount val="7"/>
                <c:pt idx="0">
                  <c:v>75455</c:v>
                </c:pt>
                <c:pt idx="2">
                  <c:v>94505</c:v>
                </c:pt>
                <c:pt idx="4">
                  <c:v>124807</c:v>
                </c:pt>
                <c:pt idx="6">
                  <c:v>146324</c:v>
                </c:pt>
              </c:numCache>
            </c:numRef>
          </c:yVal>
          <c:smooth val="0"/>
          <c:extLst>
            <c:ext xmlns:c16="http://schemas.microsoft.com/office/drawing/2014/chart" uri="{C3380CC4-5D6E-409C-BE32-E72D297353CC}">
              <c16:uniqueId val="{00000004-6399-432C-84EC-CAB9EF09A05D}"/>
            </c:ext>
          </c:extLst>
        </c:ser>
        <c:dLbls>
          <c:showLegendKey val="0"/>
          <c:showVal val="0"/>
          <c:showCatName val="0"/>
          <c:showSerName val="0"/>
          <c:showPercent val="0"/>
          <c:showBubbleSize val="0"/>
        </c:dLbls>
        <c:axId val="964803247"/>
        <c:axId val="964806607"/>
      </c:scatterChart>
      <c:valAx>
        <c:axId val="96480324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4806607"/>
        <c:crosses val="autoZero"/>
        <c:crossBetween val="midCat"/>
      </c:valAx>
      <c:valAx>
        <c:axId val="96480660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480324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C" b="1">
                <a:latin typeface="Arial" panose="020B0604020202020204" pitchFamily="34" charset="0"/>
                <a:cs typeface="Arial" panose="020B0604020202020204" pitchFamily="34" charset="0"/>
              </a:rPr>
              <a:t>Crecimiento</a:t>
            </a:r>
            <a:r>
              <a:rPr lang="es-EC" b="1" baseline="0">
                <a:latin typeface="Arial" panose="020B0604020202020204" pitchFamily="34" charset="0"/>
                <a:cs typeface="Arial" panose="020B0604020202020204" pitchFamily="34" charset="0"/>
              </a:rPr>
              <a:t> Poblacional Futura del Canton Baños</a:t>
            </a:r>
            <a:endParaRPr lang="es-EC" b="1">
              <a:latin typeface="Arial" panose="020B0604020202020204" pitchFamily="34" charset="0"/>
              <a:cs typeface="Arial" panose="020B0604020202020204" pitchFamily="34" charset="0"/>
            </a:endParaRPr>
          </a:p>
        </c:rich>
      </c:tx>
      <c:layout>
        <c:manualLayout>
          <c:xMode val="edge"/>
          <c:yMode val="edge"/>
          <c:x val="0.10905075609016253"/>
          <c:y val="2.584813778075080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('BAÑOS-MENESES-NARANJO'!$A$11,'BAÑOS-MENESES-NARANJO'!$A$13,'BAÑOS-MENESES-NARANJO'!$A$17,'BAÑOS-MENESES-NARANJO'!$A$15,'BAÑOS-MENESES-NARANJO'!$A$9,'BAÑOS-MENESES-NARANJO'!$A$7,'BAÑOS-MENESES-NARANJO'!$A$5)</c:f>
              <c:numCache>
                <c:formatCode>General</c:formatCode>
                <c:ptCount val="7"/>
                <c:pt idx="0">
                  <c:v>1982</c:v>
                </c:pt>
                <c:pt idx="1">
                  <c:v>1990</c:v>
                </c:pt>
                <c:pt idx="2">
                  <c:v>2010</c:v>
                </c:pt>
                <c:pt idx="3">
                  <c:v>2001</c:v>
                </c:pt>
                <c:pt idx="4">
                  <c:v>1974</c:v>
                </c:pt>
                <c:pt idx="5">
                  <c:v>1962</c:v>
                </c:pt>
                <c:pt idx="6">
                  <c:v>1950</c:v>
                </c:pt>
              </c:numCache>
            </c:numRef>
          </c:xVal>
          <c:yVal>
            <c:numRef>
              <c:f>('BAÑOS-MENESES-NARANJO'!$B$11,'BAÑOS-MENESES-NARANJO'!$B$13,'BAÑOS-MENESES-NARANJO'!$B$17,'BAÑOS-MENESES-NARANJO'!$B$15,'BAÑOS-MENESES-NARANJO'!$B$9,'BAÑOS-MENESES-NARANJO'!$B$7,'BAÑOS-MENESES-NARANJO'!$B$5)</c:f>
              <c:numCache>
                <c:formatCode>General</c:formatCode>
                <c:ptCount val="7"/>
                <c:pt idx="0">
                  <c:v>8340</c:v>
                </c:pt>
                <c:pt idx="1">
                  <c:v>9501</c:v>
                </c:pt>
                <c:pt idx="2">
                  <c:v>12992</c:v>
                </c:pt>
                <c:pt idx="3">
                  <c:v>10439</c:v>
                </c:pt>
                <c:pt idx="4">
                  <c:v>7266</c:v>
                </c:pt>
                <c:pt idx="5">
                  <c:v>3782</c:v>
                </c:pt>
                <c:pt idx="6">
                  <c:v>2691</c:v>
                </c:pt>
              </c:numCache>
            </c:numRef>
          </c:yVal>
          <c:smooth val="0"/>
          <c:extLst>
            <c:ext xmlns:c16="http://schemas.microsoft.com/office/drawing/2014/chart" uri="{C3380CC4-5D6E-409C-BE32-E72D297353CC}">
              <c16:uniqueId val="{00000000-BCF5-48B8-B138-769736C55409}"/>
            </c:ext>
          </c:extLst>
        </c:ser>
        <c:ser>
          <c:idx val="1"/>
          <c:order val="1"/>
          <c:spPr>
            <a:ln w="25400" cap="rnd">
              <a:noFill/>
              <a:round/>
            </a:ln>
            <a:effectLst/>
          </c:spPr>
          <c:marker>
            <c:symbol val="circle"/>
            <c:size val="5"/>
            <c:spPr>
              <a:solidFill>
                <a:schemeClr val="accent2"/>
              </a:solidFill>
              <a:ln w="9525">
                <a:solidFill>
                  <a:schemeClr val="accent2"/>
                </a:solidFill>
              </a:ln>
              <a:effectLst/>
            </c:spPr>
          </c:marker>
          <c:xVal>
            <c:numRef>
              <c:f>('BAÑOS-MENESES-NARANJO'!$F$28,'BAÑOS-MENESES-NARANJO'!$F$29)</c:f>
              <c:numCache>
                <c:formatCode>0</c:formatCode>
                <c:ptCount val="2"/>
                <c:pt idx="0">
                  <c:v>2025</c:v>
                </c:pt>
                <c:pt idx="1">
                  <c:v>2050</c:v>
                </c:pt>
              </c:numCache>
            </c:numRef>
          </c:xVal>
          <c:yVal>
            <c:numRef>
              <c:f>('BAÑOS-MENESES-NARANJO'!$G$28,'BAÑOS-MENESES-NARANJO'!$G$29)</c:f>
              <c:numCache>
                <c:formatCode>0</c:formatCode>
                <c:ptCount val="2"/>
                <c:pt idx="0">
                  <c:v>18708.452649482057</c:v>
                </c:pt>
                <c:pt idx="1">
                  <c:v>34353.761616766918</c:v>
                </c:pt>
              </c:numCache>
            </c:numRef>
          </c:yVal>
          <c:smooth val="0"/>
          <c:extLst>
            <c:ext xmlns:c16="http://schemas.microsoft.com/office/drawing/2014/chart" uri="{C3380CC4-5D6E-409C-BE32-E72D297353CC}">
              <c16:uniqueId val="{00000001-BCF5-48B8-B138-769736C55409}"/>
            </c:ext>
          </c:extLst>
        </c:ser>
        <c:dLbls>
          <c:showLegendKey val="0"/>
          <c:showVal val="0"/>
          <c:showCatName val="0"/>
          <c:showSerName val="0"/>
          <c:showPercent val="0"/>
          <c:showBubbleSize val="0"/>
        </c:dLbls>
        <c:axId val="1770449055"/>
        <c:axId val="1770454047"/>
      </c:scatterChart>
      <c:valAx>
        <c:axId val="1770449055"/>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sz="1100" b="1">
                    <a:latin typeface="Arial" panose="020B0604020202020204" pitchFamily="34" charset="0"/>
                    <a:cs typeface="Arial" panose="020B0604020202020204" pitchFamily="34" charset="0"/>
                  </a:rPr>
                  <a:t>AÑO DEL CENSO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0454047"/>
        <c:crosses val="autoZero"/>
        <c:crossBetween val="midCat"/>
      </c:valAx>
      <c:valAx>
        <c:axId val="177045404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sz="1100" b="1">
                    <a:latin typeface="Arial" panose="020B0604020202020204" pitchFamily="34" charset="0"/>
                    <a:cs typeface="Arial" panose="020B0604020202020204" pitchFamily="34" charset="0"/>
                  </a:rPr>
                  <a:t>POBLACION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044905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C" sz="1400" b="0" i="0" u="none" strike="noStrike" kern="1200" spc="0" baseline="0">
                <a:solidFill>
                  <a:sysClr val="windowText" lastClr="000000">
                    <a:lumMod val="65000"/>
                    <a:lumOff val="35000"/>
                  </a:sysClr>
                </a:solidFill>
              </a:rPr>
              <a:t>ANALISIS GRAFICO DE DISPERSIÓN POBLACIÓN FUTURA DE RIOBAMBA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880314960629919"/>
          <c:y val="0.25083333333333335"/>
          <c:w val="0.8269746281714786"/>
          <c:h val="0.64213764946048413"/>
        </c:manualLayout>
      </c:layout>
      <c:scatterChart>
        <c:scatterStyle val="lineMarker"/>
        <c:varyColors val="0"/>
        <c:ser>
          <c:idx val="0"/>
          <c:order val="0"/>
          <c:spPr>
            <a:ln w="38100" cap="rnd">
              <a:noFill/>
              <a:round/>
            </a:ln>
            <a:effectLst/>
          </c:spPr>
          <c:marker>
            <c:symbol val="circle"/>
            <c:size val="5"/>
            <c:spPr>
              <a:solidFill>
                <a:schemeClr val="accent1"/>
              </a:solidFill>
              <a:ln w="9525">
                <a:solidFill>
                  <a:schemeClr val="accent1"/>
                </a:solidFill>
              </a:ln>
              <a:effectLst/>
            </c:spPr>
          </c:marker>
          <c:dPt>
            <c:idx val="13"/>
            <c:marker>
              <c:symbol val="circle"/>
              <c:size val="5"/>
              <c:spPr>
                <a:solidFill>
                  <a:srgbClr val="FF0000"/>
                </a:solidFill>
                <a:ln w="9525">
                  <a:solidFill>
                    <a:srgbClr val="FF0000"/>
                  </a:solidFill>
                </a:ln>
                <a:effectLst/>
              </c:spPr>
            </c:marker>
            <c:bubble3D val="0"/>
            <c:spPr>
              <a:ln w="38100" cap="rnd">
                <a:noFill/>
                <a:round/>
              </a:ln>
              <a:effectLst/>
            </c:spPr>
            <c:extLst>
              <c:ext xmlns:c16="http://schemas.microsoft.com/office/drawing/2014/chart" uri="{C3380CC4-5D6E-409C-BE32-E72D297353CC}">
                <c16:uniqueId val="{00000001-C6E4-41E9-97F9-363A07F07E28}"/>
              </c:ext>
            </c:extLst>
          </c:dPt>
          <c:dPt>
            <c:idx val="15"/>
            <c:marker>
              <c:symbol val="circle"/>
              <c:size val="5"/>
              <c:spPr>
                <a:solidFill>
                  <a:srgbClr val="FF0000"/>
                </a:solidFill>
                <a:ln w="9525">
                  <a:solidFill>
                    <a:srgbClr val="FF0000"/>
                  </a:solidFill>
                </a:ln>
                <a:effectLst/>
              </c:spPr>
            </c:marker>
            <c:bubble3D val="0"/>
            <c:spPr>
              <a:ln w="19050" cap="rnd">
                <a:solidFill>
                  <a:srgbClr val="FF0000"/>
                </a:solidFill>
                <a:round/>
              </a:ln>
              <a:effectLst/>
            </c:spPr>
            <c:extLst>
              <c:ext xmlns:c16="http://schemas.microsoft.com/office/drawing/2014/chart" uri="{C3380CC4-5D6E-409C-BE32-E72D297353CC}">
                <c16:uniqueId val="{00000003-C6E4-41E9-97F9-363A07F07E28}"/>
              </c:ext>
            </c:extLst>
          </c:dPt>
          <c:xVal>
            <c:numRef>
              <c:f>('RIOBAMBA-LLAMUCA-AGUIRRE'!$A$5:$A$17,'RIOBAMBA-LLAMUCA-AGUIRRE'!$A$19:$A$21)</c:f>
              <c:numCache>
                <c:formatCode>General</c:formatCode>
                <c:ptCount val="16"/>
                <c:pt idx="0">
                  <c:v>1950</c:v>
                </c:pt>
                <c:pt idx="2">
                  <c:v>1962</c:v>
                </c:pt>
                <c:pt idx="4">
                  <c:v>1974</c:v>
                </c:pt>
                <c:pt idx="6">
                  <c:v>1982</c:v>
                </c:pt>
                <c:pt idx="8">
                  <c:v>1990</c:v>
                </c:pt>
                <c:pt idx="10">
                  <c:v>2001</c:v>
                </c:pt>
                <c:pt idx="12">
                  <c:v>2010</c:v>
                </c:pt>
                <c:pt idx="13">
                  <c:v>2025</c:v>
                </c:pt>
                <c:pt idx="15">
                  <c:v>2050</c:v>
                </c:pt>
              </c:numCache>
            </c:numRef>
          </c:xVal>
          <c:yVal>
            <c:numRef>
              <c:f>('RIOBAMBA-LLAMUCA-AGUIRRE'!$B$5:$B$17,'RIOBAMBA-LLAMUCA-AGUIRRE'!$B$19:$B$21)</c:f>
              <c:numCache>
                <c:formatCode>General</c:formatCode>
                <c:ptCount val="16"/>
                <c:pt idx="0">
                  <c:v>29830</c:v>
                </c:pt>
                <c:pt idx="2">
                  <c:v>41625</c:v>
                </c:pt>
                <c:pt idx="4">
                  <c:v>58087</c:v>
                </c:pt>
                <c:pt idx="6">
                  <c:v>75455</c:v>
                </c:pt>
                <c:pt idx="8">
                  <c:v>94505</c:v>
                </c:pt>
                <c:pt idx="10">
                  <c:v>124807</c:v>
                </c:pt>
                <c:pt idx="12">
                  <c:v>146324</c:v>
                </c:pt>
                <c:pt idx="13" formatCode="0">
                  <c:v>182690.58143939392</c:v>
                </c:pt>
                <c:pt idx="15" formatCode="0">
                  <c:v>243301.55050505049</c:v>
                </c:pt>
              </c:numCache>
            </c:numRef>
          </c:yVal>
          <c:smooth val="0"/>
          <c:extLst>
            <c:ext xmlns:c16="http://schemas.microsoft.com/office/drawing/2014/chart" uri="{C3380CC4-5D6E-409C-BE32-E72D297353CC}">
              <c16:uniqueId val="{00000004-C6E4-41E9-97F9-363A07F07E28}"/>
            </c:ext>
          </c:extLst>
        </c:ser>
        <c:dLbls>
          <c:showLegendKey val="0"/>
          <c:showVal val="0"/>
          <c:showCatName val="0"/>
          <c:showSerName val="0"/>
          <c:showPercent val="0"/>
          <c:showBubbleSize val="0"/>
        </c:dLbls>
        <c:axId val="1104308831"/>
        <c:axId val="1104306911"/>
      </c:scatterChart>
      <c:valAx>
        <c:axId val="110430883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4306911"/>
        <c:crosses val="autoZero"/>
        <c:crossBetween val="midCat"/>
      </c:valAx>
      <c:valAx>
        <c:axId val="11043069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4308831"/>
        <c:crosses val="autoZero"/>
        <c:crossBetween val="midCat"/>
      </c:valAx>
      <c:spPr>
        <a:noFill/>
        <a:ln>
          <a:noFill/>
        </a:ln>
        <a:effectLst/>
      </c:spPr>
    </c:plotArea>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Población histórica</a:t>
            </a:r>
            <a:r>
              <a:rPr lang="en-US" b="1" baseline="0"/>
              <a:t> del Cantón Tulcán (disperción)</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'TULCAN-GUALLPA-PAREDES'!$B$4</c:f>
              <c:strCache>
                <c:ptCount val="1"/>
                <c:pt idx="0">
                  <c:v>Población</c:v>
                </c:pt>
              </c:strCache>
            </c:strRef>
          </c:tx>
          <c:spPr>
            <a:ln w="38100" cap="rnd">
              <a:noFill/>
              <a:round/>
            </a:ln>
            <a:effectLst/>
          </c:spPr>
          <c:marker>
            <c:symbol val="circle"/>
            <c:size val="5"/>
            <c:spPr>
              <a:solidFill>
                <a:schemeClr val="accent1"/>
              </a:solidFill>
              <a:ln w="9525">
                <a:solidFill>
                  <a:schemeClr val="accent1"/>
                </a:solidFill>
              </a:ln>
              <a:effectLst/>
            </c:spPr>
          </c:marker>
          <c:xVal>
            <c:numRef>
              <c:f>'TULCAN-GUALLPA-PAREDES'!$A$5:$A$17</c:f>
              <c:numCache>
                <c:formatCode>General</c:formatCode>
                <c:ptCount val="13"/>
                <c:pt idx="0">
                  <c:v>1950</c:v>
                </c:pt>
                <c:pt idx="2">
                  <c:v>1962</c:v>
                </c:pt>
                <c:pt idx="4">
                  <c:v>1974</c:v>
                </c:pt>
                <c:pt idx="6">
                  <c:v>1982</c:v>
                </c:pt>
                <c:pt idx="8">
                  <c:v>1990</c:v>
                </c:pt>
                <c:pt idx="10">
                  <c:v>2001</c:v>
                </c:pt>
                <c:pt idx="12">
                  <c:v>2010</c:v>
                </c:pt>
              </c:numCache>
            </c:numRef>
          </c:xVal>
          <c:yVal>
            <c:numRef>
              <c:f>'TULCAN-GUALLPA-PAREDES'!$B$5:$B$17</c:f>
              <c:numCache>
                <c:formatCode>General</c:formatCode>
                <c:ptCount val="13"/>
                <c:pt idx="0">
                  <c:v>10623</c:v>
                </c:pt>
                <c:pt idx="2">
                  <c:v>16948</c:v>
                </c:pt>
                <c:pt idx="4">
                  <c:v>24398</c:v>
                </c:pt>
                <c:pt idx="6">
                  <c:v>30985</c:v>
                </c:pt>
                <c:pt idx="8">
                  <c:v>37069</c:v>
                </c:pt>
                <c:pt idx="10">
                  <c:v>47359</c:v>
                </c:pt>
                <c:pt idx="12">
                  <c:v>56719</c:v>
                </c:pt>
              </c:numCache>
            </c:numRef>
          </c:yVal>
          <c:smooth val="0"/>
          <c:extLst>
            <c:ext xmlns:c16="http://schemas.microsoft.com/office/drawing/2014/chart" uri="{C3380CC4-5D6E-409C-BE32-E72D297353CC}">
              <c16:uniqueId val="{00000000-7009-456E-BC85-80C887DBD429}"/>
            </c:ext>
          </c:extLst>
        </c:ser>
        <c:dLbls>
          <c:showLegendKey val="0"/>
          <c:showVal val="0"/>
          <c:showCatName val="0"/>
          <c:showSerName val="0"/>
          <c:showPercent val="0"/>
          <c:showBubbleSize val="0"/>
        </c:dLbls>
        <c:axId val="1175716415"/>
        <c:axId val="1038704799"/>
      </c:scatterChart>
      <c:valAx>
        <c:axId val="1175716415"/>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s-EC" b="1"/>
                  <a:t>Año</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8704799"/>
        <c:crosses val="autoZero"/>
        <c:crossBetween val="midCat"/>
      </c:valAx>
      <c:valAx>
        <c:axId val="10387047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s-EC" b="1"/>
                  <a:t>Población</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571641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Población histórica</a:t>
            </a:r>
            <a:r>
              <a:rPr lang="en-US" b="1" baseline="0"/>
              <a:t> del Cantón </a:t>
            </a:r>
            <a:r>
              <a:rPr lang="en-US" sz="1400" b="1" i="0" u="none" strike="noStrike" kern="1200" spc="0" baseline="0">
                <a:solidFill>
                  <a:sysClr val="windowText" lastClr="000000">
                    <a:lumMod val="65000"/>
                    <a:lumOff val="35000"/>
                  </a:sysClr>
                </a:solidFill>
              </a:rPr>
              <a:t>Tulcán</a:t>
            </a:r>
            <a:r>
              <a:rPr lang="en-US" sz="1400" b="1" baseline="0"/>
              <a:t> </a:t>
            </a:r>
            <a:r>
              <a:rPr lang="en-US" b="1" baseline="0"/>
              <a:t>(análisis)</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'TULCAN-GUALLPA-PAREDES'!$B$4</c:f>
              <c:strCache>
                <c:ptCount val="1"/>
                <c:pt idx="0">
                  <c:v>Población</c:v>
                </c:pt>
              </c:strCache>
            </c:strRef>
          </c:tx>
          <c:spPr>
            <a:ln w="38100" cap="rnd">
              <a:noFill/>
              <a:round/>
            </a:ln>
            <a:effectLst/>
          </c:spPr>
          <c:marker>
            <c:symbol val="circle"/>
            <c:size val="5"/>
            <c:spPr>
              <a:solidFill>
                <a:schemeClr val="accent1"/>
              </a:solidFill>
              <a:ln w="9525">
                <a:solidFill>
                  <a:schemeClr val="accent1"/>
                </a:solidFill>
              </a:ln>
              <a:effectLst/>
            </c:spPr>
          </c:marker>
          <c:xVal>
            <c:numRef>
              <c:f>'TULCAN-GUALLPA-PAREDES'!$A$5:$A$17</c:f>
              <c:numCache>
                <c:formatCode>General</c:formatCode>
                <c:ptCount val="13"/>
                <c:pt idx="0">
                  <c:v>1950</c:v>
                </c:pt>
                <c:pt idx="2">
                  <c:v>1962</c:v>
                </c:pt>
                <c:pt idx="4">
                  <c:v>1974</c:v>
                </c:pt>
                <c:pt idx="6">
                  <c:v>1982</c:v>
                </c:pt>
                <c:pt idx="8">
                  <c:v>1990</c:v>
                </c:pt>
                <c:pt idx="10">
                  <c:v>2001</c:v>
                </c:pt>
                <c:pt idx="12">
                  <c:v>2010</c:v>
                </c:pt>
              </c:numCache>
            </c:numRef>
          </c:xVal>
          <c:yVal>
            <c:numRef>
              <c:f>'TULCAN-GUALLPA-PAREDES'!$B$5:$B$17</c:f>
              <c:numCache>
                <c:formatCode>General</c:formatCode>
                <c:ptCount val="13"/>
                <c:pt idx="0">
                  <c:v>10623</c:v>
                </c:pt>
                <c:pt idx="2">
                  <c:v>16948</c:v>
                </c:pt>
                <c:pt idx="4">
                  <c:v>24398</c:v>
                </c:pt>
                <c:pt idx="6">
                  <c:v>30985</c:v>
                </c:pt>
                <c:pt idx="8">
                  <c:v>37069</c:v>
                </c:pt>
                <c:pt idx="10">
                  <c:v>47359</c:v>
                </c:pt>
                <c:pt idx="12">
                  <c:v>56719</c:v>
                </c:pt>
              </c:numCache>
            </c:numRef>
          </c:yVal>
          <c:smooth val="0"/>
          <c:extLst>
            <c:ext xmlns:c16="http://schemas.microsoft.com/office/drawing/2014/chart" uri="{C3380CC4-5D6E-409C-BE32-E72D297353CC}">
              <c16:uniqueId val="{00000000-6BAA-48DB-BD70-1B7BF19141DE}"/>
            </c:ext>
          </c:extLst>
        </c:ser>
        <c:dLbls>
          <c:showLegendKey val="0"/>
          <c:showVal val="0"/>
          <c:showCatName val="0"/>
          <c:showSerName val="0"/>
          <c:showPercent val="0"/>
          <c:showBubbleSize val="0"/>
        </c:dLbls>
        <c:axId val="1175716415"/>
        <c:axId val="1038704799"/>
      </c:scatterChart>
      <c:valAx>
        <c:axId val="1175716415"/>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s-EC" b="1"/>
                  <a:t>Año</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8704799"/>
        <c:crosses val="autoZero"/>
        <c:crossBetween val="midCat"/>
      </c:valAx>
      <c:valAx>
        <c:axId val="10387047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s-EC" b="1"/>
                  <a:t>Población</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571641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Población histórica</a:t>
            </a:r>
            <a:r>
              <a:rPr lang="en-US" b="1" baseline="0"/>
              <a:t> del Cantón </a:t>
            </a:r>
            <a:r>
              <a:rPr lang="en-US" sz="1400" b="1" i="0" u="none" strike="noStrike" kern="1200" spc="0" baseline="0">
                <a:solidFill>
                  <a:sysClr val="windowText" lastClr="000000">
                    <a:lumMod val="65000"/>
                    <a:lumOff val="35000"/>
                  </a:sysClr>
                </a:solidFill>
              </a:rPr>
              <a:t>Tulcán</a:t>
            </a:r>
            <a:r>
              <a:rPr lang="en-US" b="1" baseline="0"/>
              <a:t> (linea de tendencia)</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'TULCAN-GUALLPA-PAREDES'!$B$4</c:f>
              <c:strCache>
                <c:ptCount val="1"/>
                <c:pt idx="0">
                  <c:v>Población</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2.9400340764942717E-2"/>
                  <c:y val="0.32443672075939944"/>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trendlineLbl>
          </c:trendline>
          <c:xVal>
            <c:numRef>
              <c:f>'TULCAN-GUALLPA-PAREDES'!$A$18:$A$22</c:f>
              <c:numCache>
                <c:formatCode>General</c:formatCode>
                <c:ptCount val="5"/>
                <c:pt idx="0">
                  <c:v>1974</c:v>
                </c:pt>
                <c:pt idx="1">
                  <c:v>1982</c:v>
                </c:pt>
                <c:pt idx="2">
                  <c:v>1990</c:v>
                </c:pt>
                <c:pt idx="3">
                  <c:v>2001</c:v>
                </c:pt>
                <c:pt idx="4">
                  <c:v>2010</c:v>
                </c:pt>
              </c:numCache>
            </c:numRef>
          </c:xVal>
          <c:yVal>
            <c:numRef>
              <c:f>'TULCAN-GUALLPA-PAREDES'!$B$18:$B$22</c:f>
              <c:numCache>
                <c:formatCode>General</c:formatCode>
                <c:ptCount val="5"/>
                <c:pt idx="0">
                  <c:v>24398</c:v>
                </c:pt>
                <c:pt idx="1">
                  <c:v>30985</c:v>
                </c:pt>
                <c:pt idx="2">
                  <c:v>37069</c:v>
                </c:pt>
                <c:pt idx="3">
                  <c:v>47359</c:v>
                </c:pt>
                <c:pt idx="4">
                  <c:v>56719</c:v>
                </c:pt>
              </c:numCache>
            </c:numRef>
          </c:yVal>
          <c:smooth val="0"/>
          <c:extLst>
            <c:ext xmlns:c16="http://schemas.microsoft.com/office/drawing/2014/chart" uri="{C3380CC4-5D6E-409C-BE32-E72D297353CC}">
              <c16:uniqueId val="{00000001-E473-423A-8091-BA443D4DDCDD}"/>
            </c:ext>
          </c:extLst>
        </c:ser>
        <c:dLbls>
          <c:showLegendKey val="0"/>
          <c:showVal val="0"/>
          <c:showCatName val="0"/>
          <c:showSerName val="0"/>
          <c:showPercent val="0"/>
          <c:showBubbleSize val="0"/>
        </c:dLbls>
        <c:axId val="1175716415"/>
        <c:axId val="1038704799"/>
      </c:scatterChart>
      <c:valAx>
        <c:axId val="1175716415"/>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s-EC" b="1"/>
                  <a:t>Año</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8704799"/>
        <c:crosses val="autoZero"/>
        <c:crossBetween val="midCat"/>
      </c:valAx>
      <c:valAx>
        <c:axId val="10387047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s-EC" b="1"/>
                  <a:t>Población</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571641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baseline="0"/>
              <a:t>Crecimiento hist</a:t>
            </a:r>
            <a:r>
              <a:rPr lang="es-EC" sz="1400" b="1" i="0" u="none" strike="noStrike" baseline="0">
                <a:effectLst/>
              </a:rPr>
              <a:t>ó</a:t>
            </a:r>
            <a:r>
              <a:rPr lang="en-US" b="1" baseline="0"/>
              <a:t>rico y proyecci</a:t>
            </a:r>
            <a:r>
              <a:rPr lang="es-EC" sz="1400" b="1" i="0" u="none" strike="noStrike" baseline="0">
                <a:effectLst/>
              </a:rPr>
              <a:t>ón futura </a:t>
            </a:r>
            <a:r>
              <a:rPr lang="en-US" b="1" baseline="0"/>
              <a:t>del Cantón </a:t>
            </a:r>
            <a:r>
              <a:rPr lang="en-US" sz="1400" b="1" i="0" u="none" strike="noStrike" kern="1200" spc="0" baseline="0">
                <a:solidFill>
                  <a:sysClr val="windowText" lastClr="000000">
                    <a:lumMod val="65000"/>
                    <a:lumOff val="35000"/>
                  </a:sysClr>
                </a:solidFill>
              </a:rPr>
              <a:t>Tulcán</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Crecimiento Histórico</c:v>
          </c:tx>
          <c:spPr>
            <a:ln w="25400" cap="rnd">
              <a:noFill/>
              <a:round/>
            </a:ln>
            <a:effectLst/>
          </c:spPr>
          <c:marker>
            <c:symbol val="circle"/>
            <c:size val="5"/>
            <c:spPr>
              <a:solidFill>
                <a:schemeClr val="accent1"/>
              </a:solidFill>
              <a:ln w="9525">
                <a:solidFill>
                  <a:schemeClr val="accent1"/>
                </a:solidFill>
              </a:ln>
              <a:effectLst/>
            </c:spPr>
          </c:marker>
          <c:xVal>
            <c:numRef>
              <c:f>'TULCAN-GUALLPA-PAREDES'!$A$19:$A$22</c:f>
              <c:numCache>
                <c:formatCode>General</c:formatCode>
                <c:ptCount val="4"/>
                <c:pt idx="0">
                  <c:v>1982</c:v>
                </c:pt>
                <c:pt idx="1">
                  <c:v>1990</c:v>
                </c:pt>
                <c:pt idx="2">
                  <c:v>2001</c:v>
                </c:pt>
                <c:pt idx="3">
                  <c:v>2010</c:v>
                </c:pt>
              </c:numCache>
            </c:numRef>
          </c:xVal>
          <c:yVal>
            <c:numRef>
              <c:f>'TULCAN-GUALLPA-PAREDES'!$B$19:$B$22</c:f>
              <c:numCache>
                <c:formatCode>General</c:formatCode>
                <c:ptCount val="4"/>
                <c:pt idx="0">
                  <c:v>30985</c:v>
                </c:pt>
                <c:pt idx="1">
                  <c:v>37069</c:v>
                </c:pt>
                <c:pt idx="2">
                  <c:v>47359</c:v>
                </c:pt>
                <c:pt idx="3">
                  <c:v>56719</c:v>
                </c:pt>
              </c:numCache>
            </c:numRef>
          </c:yVal>
          <c:smooth val="0"/>
          <c:extLst>
            <c:ext xmlns:c16="http://schemas.microsoft.com/office/drawing/2014/chart" uri="{C3380CC4-5D6E-409C-BE32-E72D297353CC}">
              <c16:uniqueId val="{00000000-39E6-422D-8972-E07D97615E8A}"/>
            </c:ext>
          </c:extLst>
        </c:ser>
        <c:ser>
          <c:idx val="1"/>
          <c:order val="1"/>
          <c:tx>
            <c:v>Proyección Futura</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0"/>
          </c:trendline>
          <c:xVal>
            <c:numRef>
              <c:f>'TULCAN-GUALLPA-PAREDES'!$A$24:$A$29</c:f>
              <c:numCache>
                <c:formatCode>General</c:formatCode>
                <c:ptCount val="6"/>
                <c:pt idx="0">
                  <c:v>2025</c:v>
                </c:pt>
                <c:pt idx="1">
                  <c:v>2030</c:v>
                </c:pt>
                <c:pt idx="2">
                  <c:v>2035</c:v>
                </c:pt>
                <c:pt idx="3">
                  <c:v>2040</c:v>
                </c:pt>
                <c:pt idx="4">
                  <c:v>2045</c:v>
                </c:pt>
                <c:pt idx="5">
                  <c:v>2050</c:v>
                </c:pt>
              </c:numCache>
            </c:numRef>
          </c:xVal>
          <c:yVal>
            <c:numRef>
              <c:f>'TULCAN-GUALLPA-PAREDES'!$B$24:$B$29</c:f>
              <c:numCache>
                <c:formatCode>0.00</c:formatCode>
                <c:ptCount val="6"/>
                <c:pt idx="0">
                  <c:v>70066.485795454544</c:v>
                </c:pt>
                <c:pt idx="1">
                  <c:v>74515.647727272721</c:v>
                </c:pt>
                <c:pt idx="2">
                  <c:v>78964.809659090897</c:v>
                </c:pt>
                <c:pt idx="3">
                  <c:v>83413.971590909074</c:v>
                </c:pt>
                <c:pt idx="4">
                  <c:v>87863.13352272725</c:v>
                </c:pt>
                <c:pt idx="5">
                  <c:v>92312.295454545427</c:v>
                </c:pt>
              </c:numCache>
            </c:numRef>
          </c:yVal>
          <c:smooth val="0"/>
          <c:extLst>
            <c:ext xmlns:c16="http://schemas.microsoft.com/office/drawing/2014/chart" uri="{C3380CC4-5D6E-409C-BE32-E72D297353CC}">
              <c16:uniqueId val="{00000002-39E6-422D-8972-E07D97615E8A}"/>
            </c:ext>
          </c:extLst>
        </c:ser>
        <c:dLbls>
          <c:showLegendKey val="0"/>
          <c:showVal val="0"/>
          <c:showCatName val="0"/>
          <c:showSerName val="0"/>
          <c:showPercent val="0"/>
          <c:showBubbleSize val="0"/>
        </c:dLbls>
        <c:axId val="1175716415"/>
        <c:axId val="1038704799"/>
      </c:scatterChart>
      <c:valAx>
        <c:axId val="1175716415"/>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s-EC" b="1"/>
                  <a:t>Año</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8704799"/>
        <c:crosses val="autoZero"/>
        <c:crossBetween val="midCat"/>
      </c:valAx>
      <c:valAx>
        <c:axId val="10387047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s-EC" b="1"/>
                  <a:t>Población</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5716415"/>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EC"/>
              <a:t>POBLACIÓN HISTÓRICA DE GUAYAQUIL</a:t>
            </a:r>
          </a:p>
        </c:rich>
      </c:tx>
      <c:layout>
        <c:manualLayout>
          <c:xMode val="edge"/>
          <c:yMode val="edge"/>
          <c:x val="0.15574401215182787"/>
          <c:y val="2.7619052796972778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c:spPr>
          </c:marker>
          <c:xVal>
            <c:numRef>
              <c:f>'GUAYAQUIL-OROZCO-TIERRA'!$A$6:$A$18</c:f>
              <c:numCache>
                <c:formatCode>General</c:formatCode>
                <c:ptCount val="13"/>
                <c:pt idx="0">
                  <c:v>1950</c:v>
                </c:pt>
                <c:pt idx="2">
                  <c:v>1962</c:v>
                </c:pt>
                <c:pt idx="4">
                  <c:v>1974</c:v>
                </c:pt>
                <c:pt idx="6">
                  <c:v>1982</c:v>
                </c:pt>
                <c:pt idx="8">
                  <c:v>1990</c:v>
                </c:pt>
                <c:pt idx="10">
                  <c:v>2001</c:v>
                </c:pt>
                <c:pt idx="12">
                  <c:v>2010</c:v>
                </c:pt>
              </c:numCache>
            </c:numRef>
          </c:xVal>
          <c:yVal>
            <c:numRef>
              <c:f>'GUAYAQUIL-OROZCO-TIERRA'!$B$6:$B$18</c:f>
              <c:numCache>
                <c:formatCode>General</c:formatCode>
                <c:ptCount val="13"/>
                <c:pt idx="0">
                  <c:v>259</c:v>
                </c:pt>
                <c:pt idx="2">
                  <c:v>511</c:v>
                </c:pt>
                <c:pt idx="4">
                  <c:v>823</c:v>
                </c:pt>
                <c:pt idx="6">
                  <c:v>1199</c:v>
                </c:pt>
                <c:pt idx="8">
                  <c:v>1508</c:v>
                </c:pt>
                <c:pt idx="10">
                  <c:v>1985</c:v>
                </c:pt>
                <c:pt idx="12">
                  <c:v>2279</c:v>
                </c:pt>
              </c:numCache>
            </c:numRef>
          </c:yVal>
          <c:smooth val="0"/>
          <c:extLst>
            <c:ext xmlns:c16="http://schemas.microsoft.com/office/drawing/2014/chart" uri="{C3380CC4-5D6E-409C-BE32-E72D297353CC}">
              <c16:uniqueId val="{00000000-38FD-4A32-B9CF-91344B6DA0B3}"/>
            </c:ext>
          </c:extLst>
        </c:ser>
        <c:dLbls>
          <c:showLegendKey val="0"/>
          <c:showVal val="0"/>
          <c:showCatName val="0"/>
          <c:showSerName val="0"/>
          <c:showPercent val="0"/>
          <c:showBubbleSize val="0"/>
        </c:dLbls>
        <c:axId val="1891386799"/>
        <c:axId val="1891385551"/>
      </c:scatterChart>
      <c:valAx>
        <c:axId val="1891386799"/>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EC"/>
                  <a:t>Tiempo (Años)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a:solidFill>
              <a:schemeClr val="tx2">
                <a:lumMod val="40000"/>
                <a:lumOff val="60000"/>
              </a:schemeClr>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91385551"/>
        <c:crosses val="autoZero"/>
        <c:crossBetween val="midCat"/>
      </c:valAx>
      <c:valAx>
        <c:axId val="1891385551"/>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EC"/>
                  <a:t>Poblacion (en miles)</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a:solidFill>
              <a:schemeClr val="tx2">
                <a:lumMod val="40000"/>
                <a:lumOff val="60000"/>
              </a:schemeClr>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9138679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EC" sz="1400" b="1" i="0" baseline="0">
                <a:effectLst/>
              </a:rPr>
              <a:t>POBLACIÓN HISTÓRICA DE GUAYAQUIL (ANÁLISIS)</a:t>
            </a:r>
            <a:endParaRPr lang="es-EC"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c:spPr>
          </c:marker>
          <c:xVal>
            <c:numRef>
              <c:f>'GUAYAQUIL-OROZCO-TIERRA'!$A$6:$A$18</c:f>
              <c:numCache>
                <c:formatCode>General</c:formatCode>
                <c:ptCount val="13"/>
                <c:pt idx="0">
                  <c:v>1950</c:v>
                </c:pt>
                <c:pt idx="2">
                  <c:v>1962</c:v>
                </c:pt>
                <c:pt idx="4">
                  <c:v>1974</c:v>
                </c:pt>
                <c:pt idx="6">
                  <c:v>1982</c:v>
                </c:pt>
                <c:pt idx="8">
                  <c:v>1990</c:v>
                </c:pt>
                <c:pt idx="10">
                  <c:v>2001</c:v>
                </c:pt>
                <c:pt idx="12">
                  <c:v>2010</c:v>
                </c:pt>
              </c:numCache>
            </c:numRef>
          </c:xVal>
          <c:yVal>
            <c:numRef>
              <c:f>'GUAYAQUIL-OROZCO-TIERRA'!$B$6:$B$18</c:f>
              <c:numCache>
                <c:formatCode>General</c:formatCode>
                <c:ptCount val="13"/>
                <c:pt idx="0">
                  <c:v>259</c:v>
                </c:pt>
                <c:pt idx="2">
                  <c:v>511</c:v>
                </c:pt>
                <c:pt idx="4">
                  <c:v>823</c:v>
                </c:pt>
                <c:pt idx="6">
                  <c:v>1199</c:v>
                </c:pt>
                <c:pt idx="8">
                  <c:v>1508</c:v>
                </c:pt>
                <c:pt idx="10">
                  <c:v>1985</c:v>
                </c:pt>
                <c:pt idx="12">
                  <c:v>2279</c:v>
                </c:pt>
              </c:numCache>
            </c:numRef>
          </c:yVal>
          <c:smooth val="0"/>
          <c:extLst>
            <c:ext xmlns:c16="http://schemas.microsoft.com/office/drawing/2014/chart" uri="{C3380CC4-5D6E-409C-BE32-E72D297353CC}">
              <c16:uniqueId val="{00000000-DAA8-46B4-86FC-4DC5CAB24DFD}"/>
            </c:ext>
          </c:extLst>
        </c:ser>
        <c:dLbls>
          <c:showLegendKey val="0"/>
          <c:showVal val="0"/>
          <c:showCatName val="0"/>
          <c:showSerName val="0"/>
          <c:showPercent val="0"/>
          <c:showBubbleSize val="0"/>
        </c:dLbls>
        <c:axId val="1891386799"/>
        <c:axId val="1891385551"/>
      </c:scatterChart>
      <c:valAx>
        <c:axId val="1891386799"/>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EC"/>
                  <a:t>Tiempo (Años)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a:solidFill>
              <a:schemeClr val="tx2">
                <a:lumMod val="40000"/>
                <a:lumOff val="60000"/>
              </a:schemeClr>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91385551"/>
        <c:crosses val="autoZero"/>
        <c:crossBetween val="midCat"/>
      </c:valAx>
      <c:valAx>
        <c:axId val="1891385551"/>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EC"/>
                  <a:t>Poblacion (en miles)</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a:solidFill>
              <a:schemeClr val="tx2">
                <a:lumMod val="40000"/>
                <a:lumOff val="60000"/>
              </a:schemeClr>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9138679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EC" sz="1400" b="1" i="0" baseline="0">
                <a:effectLst/>
              </a:rPr>
              <a:t>POBLACIÓN HISTÓRICA DE GUAYAQUIL</a:t>
            </a:r>
          </a:p>
          <a:p>
            <a:pPr>
              <a:defRPr/>
            </a:pPr>
            <a:r>
              <a:rPr lang="es-EC" sz="1400" b="1" i="0" baseline="0">
                <a:effectLst/>
              </a:rPr>
              <a:t>MÉTODO ARITMÉTICO</a:t>
            </a:r>
            <a:endParaRPr lang="es-EC"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scatterChart>
        <c:scatterStyle val="lineMarker"/>
        <c:varyColors val="0"/>
        <c:ser>
          <c:idx val="1"/>
          <c:order val="0"/>
          <c:spPr>
            <a:ln w="25400" cap="rnd">
              <a:noFill/>
              <a:round/>
            </a:ln>
            <a:effectLst/>
          </c:spPr>
          <c:marker>
            <c:symbol val="circle"/>
            <c:size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c:spPr>
          </c:marker>
          <c:xVal>
            <c:numRef>
              <c:f>'GUAYAQUIL-OROZCO-TIERRA'!$A$10:$A$18</c:f>
              <c:numCache>
                <c:formatCode>General</c:formatCode>
                <c:ptCount val="9"/>
                <c:pt idx="0">
                  <c:v>1974</c:v>
                </c:pt>
                <c:pt idx="2">
                  <c:v>1982</c:v>
                </c:pt>
                <c:pt idx="4">
                  <c:v>1990</c:v>
                </c:pt>
                <c:pt idx="6">
                  <c:v>2001</c:v>
                </c:pt>
                <c:pt idx="8">
                  <c:v>2010</c:v>
                </c:pt>
              </c:numCache>
            </c:numRef>
          </c:xVal>
          <c:yVal>
            <c:numRef>
              <c:f>'GUAYAQUIL-OROZCO-TIERRA'!$B$10:$B$18</c:f>
              <c:numCache>
                <c:formatCode>General</c:formatCode>
                <c:ptCount val="9"/>
                <c:pt idx="0">
                  <c:v>823</c:v>
                </c:pt>
                <c:pt idx="2">
                  <c:v>1199</c:v>
                </c:pt>
                <c:pt idx="4">
                  <c:v>1508</c:v>
                </c:pt>
                <c:pt idx="6">
                  <c:v>1985</c:v>
                </c:pt>
                <c:pt idx="8">
                  <c:v>2279</c:v>
                </c:pt>
              </c:numCache>
            </c:numRef>
          </c:yVal>
          <c:smooth val="0"/>
          <c:extLst>
            <c:ext xmlns:c16="http://schemas.microsoft.com/office/drawing/2014/chart" uri="{C3380CC4-5D6E-409C-BE32-E72D297353CC}">
              <c16:uniqueId val="{00000000-38F7-4846-ADBF-1D297306290E}"/>
            </c:ext>
          </c:extLst>
        </c:ser>
        <c:ser>
          <c:idx val="0"/>
          <c:order val="1"/>
          <c:spPr>
            <a:ln w="25400" cap="rnd">
              <a:noFill/>
              <a:round/>
            </a:ln>
            <a:effectLst/>
          </c:spPr>
          <c:marker>
            <c:symbol val="circle"/>
            <c:size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c:spPr>
          </c:marker>
          <c:trendline>
            <c:spPr>
              <a:ln w="15875" cap="rnd">
                <a:solidFill>
                  <a:schemeClr val="tx2"/>
                </a:solidFill>
                <a:prstDash val="sysDash"/>
              </a:ln>
              <a:effectLst/>
            </c:spPr>
            <c:trendlineType val="linear"/>
            <c:dispRSqr val="1"/>
            <c:dispEq val="1"/>
            <c:trendlineLbl>
              <c:layout>
                <c:manualLayout>
                  <c:x val="-2.1090608232630224E-2"/>
                  <c:y val="0.2164641450688935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trendlineLbl>
          </c:trendline>
          <c:xVal>
            <c:numRef>
              <c:f>'GUAYAQUIL-OROZCO-TIERRA'!$A$10:$A$18</c:f>
              <c:numCache>
                <c:formatCode>General</c:formatCode>
                <c:ptCount val="9"/>
                <c:pt idx="0">
                  <c:v>1974</c:v>
                </c:pt>
                <c:pt idx="2">
                  <c:v>1982</c:v>
                </c:pt>
                <c:pt idx="4">
                  <c:v>1990</c:v>
                </c:pt>
                <c:pt idx="6">
                  <c:v>2001</c:v>
                </c:pt>
                <c:pt idx="8">
                  <c:v>2010</c:v>
                </c:pt>
              </c:numCache>
            </c:numRef>
          </c:xVal>
          <c:yVal>
            <c:numRef>
              <c:f>'GUAYAQUIL-OROZCO-TIERRA'!$B$10:$B$18</c:f>
              <c:numCache>
                <c:formatCode>General</c:formatCode>
                <c:ptCount val="9"/>
                <c:pt idx="0">
                  <c:v>823</c:v>
                </c:pt>
                <c:pt idx="2">
                  <c:v>1199</c:v>
                </c:pt>
                <c:pt idx="4">
                  <c:v>1508</c:v>
                </c:pt>
                <c:pt idx="6">
                  <c:v>1985</c:v>
                </c:pt>
                <c:pt idx="8">
                  <c:v>2279</c:v>
                </c:pt>
              </c:numCache>
            </c:numRef>
          </c:yVal>
          <c:smooth val="0"/>
          <c:extLst>
            <c:ext xmlns:c16="http://schemas.microsoft.com/office/drawing/2014/chart" uri="{C3380CC4-5D6E-409C-BE32-E72D297353CC}">
              <c16:uniqueId val="{00000002-38F7-4846-ADBF-1D297306290E}"/>
            </c:ext>
          </c:extLst>
        </c:ser>
        <c:dLbls>
          <c:showLegendKey val="0"/>
          <c:showVal val="0"/>
          <c:showCatName val="0"/>
          <c:showSerName val="0"/>
          <c:showPercent val="0"/>
          <c:showBubbleSize val="0"/>
        </c:dLbls>
        <c:axId val="1891386799"/>
        <c:axId val="1891385551"/>
      </c:scatterChart>
      <c:valAx>
        <c:axId val="1891386799"/>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EC"/>
                  <a:t>Tiempo (Años)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a:solidFill>
              <a:schemeClr val="tx2">
                <a:lumMod val="40000"/>
                <a:lumOff val="60000"/>
              </a:schemeClr>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91385551"/>
        <c:crosses val="autoZero"/>
        <c:crossBetween val="midCat"/>
      </c:valAx>
      <c:valAx>
        <c:axId val="1891385551"/>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EC"/>
                  <a:t>Poblacion (en miles)</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a:solidFill>
              <a:schemeClr val="tx2">
                <a:lumMod val="40000"/>
                <a:lumOff val="60000"/>
              </a:schemeClr>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91386799"/>
        <c:crosses val="autoZero"/>
        <c:crossBetween val="midCat"/>
      </c:valAx>
      <c:spPr>
        <a:noFill/>
        <a:ln>
          <a:noFill/>
        </a:ln>
        <a:effectLst/>
      </c:spPr>
    </c:plotArea>
    <c:plotVisOnly val="1"/>
    <c:dispBlanksAs val="gap"/>
    <c:showDLblsOverMax val="0"/>
    <c:extLst/>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EC" sz="1400" b="1" i="0" baseline="0">
                <a:effectLst/>
              </a:rPr>
              <a:t>POBLACIÓN HISTÓRICA DE GUAYAQUIL</a:t>
            </a:r>
          </a:p>
          <a:p>
            <a:pPr>
              <a:defRPr/>
            </a:pPr>
            <a:r>
              <a:rPr lang="es-EC" sz="1400" b="1" i="0" baseline="0">
                <a:effectLst/>
              </a:rPr>
              <a:t>MÉTODO GEOMÉTRICO</a:t>
            </a:r>
            <a:endParaRPr lang="es-EC"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scatterChart>
        <c:scatterStyle val="lineMarker"/>
        <c:varyColors val="0"/>
        <c:ser>
          <c:idx val="1"/>
          <c:order val="0"/>
          <c:spPr>
            <a:ln w="25400" cap="rnd">
              <a:noFill/>
              <a:round/>
            </a:ln>
            <a:effectLst/>
          </c:spPr>
          <c:marker>
            <c:symbol val="circle"/>
            <c:size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c:spPr>
          </c:marker>
          <c:xVal>
            <c:numRef>
              <c:f>'GUAYAQUIL-OROZCO-TIERRA'!$A$10:$A$18</c:f>
              <c:numCache>
                <c:formatCode>General</c:formatCode>
                <c:ptCount val="9"/>
                <c:pt idx="0">
                  <c:v>1974</c:v>
                </c:pt>
                <c:pt idx="2">
                  <c:v>1982</c:v>
                </c:pt>
                <c:pt idx="4">
                  <c:v>1990</c:v>
                </c:pt>
                <c:pt idx="6">
                  <c:v>2001</c:v>
                </c:pt>
                <c:pt idx="8">
                  <c:v>2010</c:v>
                </c:pt>
              </c:numCache>
            </c:numRef>
          </c:xVal>
          <c:yVal>
            <c:numRef>
              <c:f>'GUAYAQUIL-OROZCO-TIERRA'!$B$10:$B$18</c:f>
              <c:numCache>
                <c:formatCode>General</c:formatCode>
                <c:ptCount val="9"/>
                <c:pt idx="0">
                  <c:v>823</c:v>
                </c:pt>
                <c:pt idx="2">
                  <c:v>1199</c:v>
                </c:pt>
                <c:pt idx="4">
                  <c:v>1508</c:v>
                </c:pt>
                <c:pt idx="6">
                  <c:v>1985</c:v>
                </c:pt>
                <c:pt idx="8">
                  <c:v>2279</c:v>
                </c:pt>
              </c:numCache>
            </c:numRef>
          </c:yVal>
          <c:smooth val="0"/>
          <c:extLst>
            <c:ext xmlns:c16="http://schemas.microsoft.com/office/drawing/2014/chart" uri="{C3380CC4-5D6E-409C-BE32-E72D297353CC}">
              <c16:uniqueId val="{00000000-8893-4A38-B1F3-00D2153AC933}"/>
            </c:ext>
          </c:extLst>
        </c:ser>
        <c:ser>
          <c:idx val="0"/>
          <c:order val="1"/>
          <c:spPr>
            <a:ln w="25400" cap="rnd">
              <a:noFill/>
              <a:round/>
            </a:ln>
            <a:effectLst/>
          </c:spPr>
          <c:marker>
            <c:symbol val="circle"/>
            <c:size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c:spPr>
          </c:marker>
          <c:trendline>
            <c:spPr>
              <a:ln w="15875" cap="rnd">
                <a:solidFill>
                  <a:schemeClr val="tx2"/>
                </a:solidFill>
                <a:prstDash val="sysDash"/>
              </a:ln>
              <a:effectLst/>
            </c:spPr>
            <c:trendlineType val="poly"/>
            <c:order val="2"/>
            <c:dispRSqr val="1"/>
            <c:dispEq val="1"/>
            <c:trendlineLbl>
              <c:layout>
                <c:manualLayout>
                  <c:x val="-2.1090608232630224E-2"/>
                  <c:y val="0.2164641450688935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trendlineLbl>
          </c:trendline>
          <c:xVal>
            <c:numRef>
              <c:f>'GUAYAQUIL-OROZCO-TIERRA'!$A$10:$A$18</c:f>
              <c:numCache>
                <c:formatCode>General</c:formatCode>
                <c:ptCount val="9"/>
                <c:pt idx="0">
                  <c:v>1974</c:v>
                </c:pt>
                <c:pt idx="2">
                  <c:v>1982</c:v>
                </c:pt>
                <c:pt idx="4">
                  <c:v>1990</c:v>
                </c:pt>
                <c:pt idx="6">
                  <c:v>2001</c:v>
                </c:pt>
                <c:pt idx="8">
                  <c:v>2010</c:v>
                </c:pt>
              </c:numCache>
            </c:numRef>
          </c:xVal>
          <c:yVal>
            <c:numRef>
              <c:f>'GUAYAQUIL-OROZCO-TIERRA'!$B$10:$B$18</c:f>
              <c:numCache>
                <c:formatCode>General</c:formatCode>
                <c:ptCount val="9"/>
                <c:pt idx="0">
                  <c:v>823</c:v>
                </c:pt>
                <c:pt idx="2">
                  <c:v>1199</c:v>
                </c:pt>
                <c:pt idx="4">
                  <c:v>1508</c:v>
                </c:pt>
                <c:pt idx="6">
                  <c:v>1985</c:v>
                </c:pt>
                <c:pt idx="8">
                  <c:v>2279</c:v>
                </c:pt>
              </c:numCache>
            </c:numRef>
          </c:yVal>
          <c:smooth val="0"/>
          <c:extLst>
            <c:ext xmlns:c16="http://schemas.microsoft.com/office/drawing/2014/chart" uri="{C3380CC4-5D6E-409C-BE32-E72D297353CC}">
              <c16:uniqueId val="{00000002-8893-4A38-B1F3-00D2153AC933}"/>
            </c:ext>
          </c:extLst>
        </c:ser>
        <c:dLbls>
          <c:showLegendKey val="0"/>
          <c:showVal val="0"/>
          <c:showCatName val="0"/>
          <c:showSerName val="0"/>
          <c:showPercent val="0"/>
          <c:showBubbleSize val="0"/>
        </c:dLbls>
        <c:axId val="1891386799"/>
        <c:axId val="1891385551"/>
      </c:scatterChart>
      <c:valAx>
        <c:axId val="1891386799"/>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EC"/>
                  <a:t>Años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a:solidFill>
              <a:schemeClr val="tx2">
                <a:lumMod val="40000"/>
                <a:lumOff val="60000"/>
              </a:schemeClr>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91385551"/>
        <c:crosses val="autoZero"/>
        <c:crossBetween val="midCat"/>
      </c:valAx>
      <c:valAx>
        <c:axId val="1891385551"/>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EC"/>
                  <a:t>Poblacion (en miles)</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a:solidFill>
              <a:schemeClr val="tx2">
                <a:lumMod val="40000"/>
                <a:lumOff val="60000"/>
              </a:schemeClr>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91386799"/>
        <c:crosses val="autoZero"/>
        <c:crossBetween val="midCat"/>
      </c:valAx>
      <c:spPr>
        <a:noFill/>
        <a:ln>
          <a:noFill/>
        </a:ln>
        <a:effectLst/>
      </c:spPr>
    </c:plotArea>
    <c:plotVisOnly val="1"/>
    <c:dispBlanksAs val="gap"/>
    <c:showDLblsOverMax val="0"/>
    <c:extLst/>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EC" sz="1800" b="1" i="0" baseline="0">
                <a:effectLst/>
              </a:rPr>
              <a:t>PROYECCIÓN FUTURA DE GUAYAQUIL</a:t>
            </a:r>
            <a:endParaRPr lang="es-EC">
              <a:effectLst/>
            </a:endParaRPr>
          </a:p>
          <a:p>
            <a:pPr>
              <a:defRPr/>
            </a:pPr>
            <a:r>
              <a:rPr lang="es-EC" sz="1800" b="1" i="0" baseline="0">
                <a:effectLst/>
              </a:rPr>
              <a:t>MÉTODO ARITMÉTICO</a:t>
            </a:r>
            <a:endParaRPr lang="es-EC">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c:spPr>
          </c:marker>
          <c:dPt>
            <c:idx val="9"/>
            <c:marker>
              <c:symbol val="circle"/>
              <c:size val="5"/>
              <c:spPr>
                <a:solidFill>
                  <a:srgbClr val="FF0000"/>
                </a:solidFill>
                <a:ln w="9525">
                  <a:solidFill>
                    <a:srgbClr val="FF0000"/>
                  </a:solidFill>
                  <a:round/>
                </a:ln>
                <a:effectLst/>
              </c:spPr>
            </c:marker>
            <c:bubble3D val="0"/>
            <c:extLst>
              <c:ext xmlns:c16="http://schemas.microsoft.com/office/drawing/2014/chart" uri="{C3380CC4-5D6E-409C-BE32-E72D297353CC}">
                <c16:uniqueId val="{00000000-39DD-42E5-877F-4BB2038613BB}"/>
              </c:ext>
            </c:extLst>
          </c:dPt>
          <c:dPt>
            <c:idx val="10"/>
            <c:marker>
              <c:symbol val="circle"/>
              <c:size val="5"/>
              <c:spPr>
                <a:solidFill>
                  <a:srgbClr val="FF0000"/>
                </a:solidFill>
                <a:ln w="9525">
                  <a:solidFill>
                    <a:srgbClr val="FF0000"/>
                  </a:solidFill>
                  <a:round/>
                </a:ln>
                <a:effectLst/>
              </c:spPr>
            </c:marker>
            <c:bubble3D val="0"/>
            <c:extLst>
              <c:ext xmlns:c16="http://schemas.microsoft.com/office/drawing/2014/chart" uri="{C3380CC4-5D6E-409C-BE32-E72D297353CC}">
                <c16:uniqueId val="{00000001-39DD-42E5-877F-4BB2038613BB}"/>
              </c:ext>
            </c:extLst>
          </c:dPt>
          <c:trendline>
            <c:spPr>
              <a:ln w="9525" cap="rnd">
                <a:solidFill>
                  <a:schemeClr val="accent1"/>
                </a:solidFill>
                <a:prstDash val="lgDash"/>
              </a:ln>
              <a:effectLst/>
            </c:spPr>
            <c:trendlineType val="linear"/>
            <c:dispRSqr val="1"/>
            <c:dispEq val="1"/>
            <c:trendlineLbl>
              <c:layout>
                <c:manualLayout>
                  <c:x val="-0.18762693602862138"/>
                  <c:y val="2.6505934805196332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trendlineLbl>
          </c:trendline>
          <c:xVal>
            <c:numLit>
              <c:formatCode>General</c:formatCode>
              <c:ptCount val="11"/>
              <c:pt idx="0">
                <c:v>1974</c:v>
              </c:pt>
              <c:pt idx="2">
                <c:v>1982</c:v>
              </c:pt>
              <c:pt idx="4">
                <c:v>1990</c:v>
              </c:pt>
              <c:pt idx="6">
                <c:v>2001</c:v>
              </c:pt>
              <c:pt idx="8">
                <c:v>2010</c:v>
              </c:pt>
              <c:pt idx="9">
                <c:v>2025</c:v>
              </c:pt>
              <c:pt idx="10">
                <c:v>2050</c:v>
              </c:pt>
            </c:numLit>
          </c:xVal>
          <c:yVal>
            <c:numLit>
              <c:formatCode>General</c:formatCode>
              <c:ptCount val="11"/>
              <c:pt idx="0">
                <c:v>823</c:v>
              </c:pt>
              <c:pt idx="2">
                <c:v>1199</c:v>
              </c:pt>
              <c:pt idx="4">
                <c:v>1508</c:v>
              </c:pt>
              <c:pt idx="6">
                <c:v>1985</c:v>
              </c:pt>
              <c:pt idx="8">
                <c:v>2279</c:v>
              </c:pt>
              <c:pt idx="9">
                <c:v>2885.2073863636365</c:v>
              </c:pt>
              <c:pt idx="10">
                <c:v>3895.55303030303</c:v>
              </c:pt>
            </c:numLit>
          </c:yVal>
          <c:smooth val="0"/>
          <c:extLst>
            <c:ext xmlns:c16="http://schemas.microsoft.com/office/drawing/2014/chart" uri="{C3380CC4-5D6E-409C-BE32-E72D297353CC}">
              <c16:uniqueId val="{00000003-39DD-42E5-877F-4BB2038613BB}"/>
            </c:ext>
          </c:extLst>
        </c:ser>
        <c:dLbls>
          <c:showLegendKey val="0"/>
          <c:showVal val="0"/>
          <c:showCatName val="0"/>
          <c:showSerName val="0"/>
          <c:showPercent val="0"/>
          <c:showBubbleSize val="0"/>
        </c:dLbls>
        <c:axId val="1891386799"/>
        <c:axId val="1891385551"/>
      </c:scatterChart>
      <c:valAx>
        <c:axId val="1891386799"/>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EC"/>
                  <a:t>Años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a:solidFill>
              <a:schemeClr val="tx2">
                <a:lumMod val="40000"/>
                <a:lumOff val="60000"/>
              </a:schemeClr>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91385551"/>
        <c:crosses val="autoZero"/>
        <c:crossBetween val="midCat"/>
      </c:valAx>
      <c:valAx>
        <c:axId val="1891385551"/>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EC"/>
                  <a:t>Poblacion (en miles)</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a:solidFill>
              <a:schemeClr val="tx2">
                <a:lumMod val="40000"/>
                <a:lumOff val="60000"/>
              </a:schemeClr>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9138679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C" b="1"/>
              <a:t>1. POBLACIÓN HISTORICA DE CUENCA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'CUENCA-ACHACNE-DAMIAN'!$A$5:$A$17</c:f>
              <c:numCache>
                <c:formatCode>General</c:formatCode>
                <c:ptCount val="13"/>
                <c:pt idx="0">
                  <c:v>1950</c:v>
                </c:pt>
                <c:pt idx="2">
                  <c:v>1962</c:v>
                </c:pt>
                <c:pt idx="4">
                  <c:v>1974</c:v>
                </c:pt>
                <c:pt idx="6">
                  <c:v>1982</c:v>
                </c:pt>
                <c:pt idx="8">
                  <c:v>1990</c:v>
                </c:pt>
                <c:pt idx="10">
                  <c:v>2001</c:v>
                </c:pt>
                <c:pt idx="12">
                  <c:v>2010</c:v>
                </c:pt>
              </c:numCache>
            </c:numRef>
          </c:xVal>
          <c:yVal>
            <c:numRef>
              <c:f>'CUENCA-ACHACNE-DAMIAN'!$B$5:$B$17</c:f>
              <c:numCache>
                <c:formatCode>General</c:formatCode>
                <c:ptCount val="13"/>
                <c:pt idx="0">
                  <c:v>82451</c:v>
                </c:pt>
                <c:pt idx="2">
                  <c:v>82629</c:v>
                </c:pt>
                <c:pt idx="4">
                  <c:v>104470</c:v>
                </c:pt>
                <c:pt idx="6">
                  <c:v>152406</c:v>
                </c:pt>
                <c:pt idx="8">
                  <c:v>194981</c:v>
                </c:pt>
                <c:pt idx="10">
                  <c:v>277374</c:v>
                </c:pt>
                <c:pt idx="12">
                  <c:v>329737</c:v>
                </c:pt>
              </c:numCache>
            </c:numRef>
          </c:yVal>
          <c:smooth val="0"/>
          <c:extLst>
            <c:ext xmlns:c16="http://schemas.microsoft.com/office/drawing/2014/chart" uri="{C3380CC4-5D6E-409C-BE32-E72D297353CC}">
              <c16:uniqueId val="{00000000-56B6-459D-9C48-6FA030824349}"/>
            </c:ext>
          </c:extLst>
        </c:ser>
        <c:dLbls>
          <c:showLegendKey val="0"/>
          <c:showVal val="0"/>
          <c:showCatName val="0"/>
          <c:showSerName val="0"/>
          <c:showPercent val="0"/>
          <c:showBubbleSize val="0"/>
        </c:dLbls>
        <c:axId val="333454367"/>
        <c:axId val="333452927"/>
      </c:scatterChart>
      <c:valAx>
        <c:axId val="333454367"/>
        <c:scaling>
          <c:orientation val="minMax"/>
          <c:max val="201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a:t>Tiempo (años)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452927"/>
        <c:crosses val="autoZero"/>
        <c:crossBetween val="midCat"/>
      </c:valAx>
      <c:valAx>
        <c:axId val="33345292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a:t>Población (hab)</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45436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Población Manta Histórico</c:v>
          </c:tx>
          <c:spPr>
            <a:ln w="25400" cap="rnd">
              <a:noFill/>
              <a:round/>
            </a:ln>
            <a:effectLst/>
          </c:spPr>
          <c:marker>
            <c:symbol val="circle"/>
            <c:size val="5"/>
            <c:spPr>
              <a:solidFill>
                <a:schemeClr val="accent1"/>
              </a:solidFill>
              <a:ln w="9525">
                <a:solidFill>
                  <a:schemeClr val="accent1"/>
                </a:solidFill>
              </a:ln>
              <a:effectLst/>
            </c:spPr>
          </c:marker>
          <c:xVal>
            <c:numRef>
              <c:f>'MANTA-SALTOS'!$B$5:$B$17</c:f>
              <c:numCache>
                <c:formatCode>General</c:formatCode>
                <c:ptCount val="13"/>
                <c:pt idx="0">
                  <c:v>1950</c:v>
                </c:pt>
                <c:pt idx="2">
                  <c:v>1962</c:v>
                </c:pt>
                <c:pt idx="4">
                  <c:v>1974</c:v>
                </c:pt>
                <c:pt idx="6">
                  <c:v>1982</c:v>
                </c:pt>
                <c:pt idx="8">
                  <c:v>1990</c:v>
                </c:pt>
                <c:pt idx="10">
                  <c:v>2001</c:v>
                </c:pt>
                <c:pt idx="12">
                  <c:v>2010</c:v>
                </c:pt>
              </c:numCache>
            </c:numRef>
          </c:xVal>
          <c:yVal>
            <c:numRef>
              <c:f>'MANTA-SALTOS'!$C$5:$C$17</c:f>
              <c:numCache>
                <c:formatCode>_ * #,##0_ ;_ * \-#,##0_ ;_ * "-"??_ ;_ @_ </c:formatCode>
                <c:ptCount val="13"/>
                <c:pt idx="0">
                  <c:v>19028</c:v>
                </c:pt>
                <c:pt idx="2">
                  <c:v>33622</c:v>
                </c:pt>
                <c:pt idx="4">
                  <c:v>64519</c:v>
                </c:pt>
                <c:pt idx="6">
                  <c:v>100338</c:v>
                </c:pt>
                <c:pt idx="8">
                  <c:v>125505</c:v>
                </c:pt>
                <c:pt idx="10">
                  <c:v>183105</c:v>
                </c:pt>
                <c:pt idx="12">
                  <c:v>217553</c:v>
                </c:pt>
              </c:numCache>
            </c:numRef>
          </c:yVal>
          <c:smooth val="0"/>
          <c:extLst>
            <c:ext xmlns:c16="http://schemas.microsoft.com/office/drawing/2014/chart" uri="{C3380CC4-5D6E-409C-BE32-E72D297353CC}">
              <c16:uniqueId val="{00000000-3E69-4212-9C0F-A86A2A3FAAF6}"/>
            </c:ext>
          </c:extLst>
        </c:ser>
        <c:dLbls>
          <c:showLegendKey val="0"/>
          <c:showVal val="0"/>
          <c:showCatName val="0"/>
          <c:showSerName val="0"/>
          <c:showPercent val="0"/>
          <c:showBubbleSize val="0"/>
        </c:dLbls>
        <c:axId val="1514235648"/>
        <c:axId val="1514235168"/>
      </c:scatterChart>
      <c:valAx>
        <c:axId val="15142356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4235168"/>
        <c:crosses val="autoZero"/>
        <c:crossBetween val="midCat"/>
      </c:valAx>
      <c:valAx>
        <c:axId val="1514235168"/>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423564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94249852283667"/>
          <c:y val="0.16639970665863127"/>
          <c:w val="0.85818082449854449"/>
          <c:h val="0.72239850134508632"/>
        </c:manualLayout>
      </c:layout>
      <c:scatterChart>
        <c:scatterStyle val="lineMarker"/>
        <c:varyColors val="0"/>
        <c:ser>
          <c:idx val="0"/>
          <c:order val="0"/>
          <c:tx>
            <c:v>Población Manta Histórico</c:v>
          </c:tx>
          <c:spPr>
            <a:ln w="25400" cap="rnd">
              <a:noFill/>
              <a:round/>
            </a:ln>
            <a:effectLst/>
          </c:spPr>
          <c:marker>
            <c:symbol val="circle"/>
            <c:size val="5"/>
            <c:spPr>
              <a:solidFill>
                <a:schemeClr val="accent1"/>
              </a:solidFill>
              <a:ln w="9525">
                <a:solidFill>
                  <a:schemeClr val="accent1"/>
                </a:solidFill>
              </a:ln>
              <a:effectLst/>
            </c:spPr>
          </c:marker>
          <c:xVal>
            <c:numRef>
              <c:f>'MANTA-SALTOS'!$B$5:$B$17</c:f>
              <c:numCache>
                <c:formatCode>General</c:formatCode>
                <c:ptCount val="13"/>
                <c:pt idx="0">
                  <c:v>1950</c:v>
                </c:pt>
                <c:pt idx="2">
                  <c:v>1962</c:v>
                </c:pt>
                <c:pt idx="4">
                  <c:v>1974</c:v>
                </c:pt>
                <c:pt idx="6">
                  <c:v>1982</c:v>
                </c:pt>
                <c:pt idx="8">
                  <c:v>1990</c:v>
                </c:pt>
                <c:pt idx="10">
                  <c:v>2001</c:v>
                </c:pt>
                <c:pt idx="12">
                  <c:v>2010</c:v>
                </c:pt>
              </c:numCache>
            </c:numRef>
          </c:xVal>
          <c:yVal>
            <c:numRef>
              <c:f>'MANTA-SALTOS'!$C$5:$C$17</c:f>
              <c:numCache>
                <c:formatCode>_ * #,##0_ ;_ * \-#,##0_ ;_ * "-"??_ ;_ @_ </c:formatCode>
                <c:ptCount val="13"/>
                <c:pt idx="0">
                  <c:v>19028</c:v>
                </c:pt>
                <c:pt idx="2">
                  <c:v>33622</c:v>
                </c:pt>
                <c:pt idx="4">
                  <c:v>64519</c:v>
                </c:pt>
                <c:pt idx="6">
                  <c:v>100338</c:v>
                </c:pt>
                <c:pt idx="8">
                  <c:v>125505</c:v>
                </c:pt>
                <c:pt idx="10">
                  <c:v>183105</c:v>
                </c:pt>
                <c:pt idx="12">
                  <c:v>217553</c:v>
                </c:pt>
              </c:numCache>
            </c:numRef>
          </c:yVal>
          <c:smooth val="0"/>
          <c:extLst>
            <c:ext xmlns:c16="http://schemas.microsoft.com/office/drawing/2014/chart" uri="{C3380CC4-5D6E-409C-BE32-E72D297353CC}">
              <c16:uniqueId val="{00000000-F311-4C9C-8E9A-A0C3423D8F56}"/>
            </c:ext>
          </c:extLst>
        </c:ser>
        <c:dLbls>
          <c:showLegendKey val="0"/>
          <c:showVal val="0"/>
          <c:showCatName val="0"/>
          <c:showSerName val="0"/>
          <c:showPercent val="0"/>
          <c:showBubbleSize val="0"/>
        </c:dLbls>
        <c:axId val="1514235648"/>
        <c:axId val="1514235168"/>
      </c:scatterChart>
      <c:valAx>
        <c:axId val="15142356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4235168"/>
        <c:crosses val="autoZero"/>
        <c:crossBetween val="midCat"/>
      </c:valAx>
      <c:valAx>
        <c:axId val="1514235168"/>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423564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C"/>
              <a:t>Plación Futura de Manta (Geométrico)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Población Manta Histórico</c:v>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exp"/>
            <c:dispRSqr val="0"/>
            <c:dispEq val="0"/>
          </c:trendline>
          <c:xVal>
            <c:numRef>
              <c:f>('MANTA-SALTOS'!$B$5:$B$17,'MANTA-SALTOS'!$B$23:$B$25)</c:f>
              <c:numCache>
                <c:formatCode>General</c:formatCode>
                <c:ptCount val="16"/>
                <c:pt idx="0">
                  <c:v>1950</c:v>
                </c:pt>
                <c:pt idx="2">
                  <c:v>1962</c:v>
                </c:pt>
                <c:pt idx="4">
                  <c:v>1974</c:v>
                </c:pt>
                <c:pt idx="6">
                  <c:v>1982</c:v>
                </c:pt>
                <c:pt idx="8">
                  <c:v>1990</c:v>
                </c:pt>
                <c:pt idx="10">
                  <c:v>2001</c:v>
                </c:pt>
                <c:pt idx="12">
                  <c:v>2010</c:v>
                </c:pt>
                <c:pt idx="13">
                  <c:v>2025</c:v>
                </c:pt>
                <c:pt idx="15">
                  <c:v>2050</c:v>
                </c:pt>
              </c:numCache>
            </c:numRef>
          </c:xVal>
          <c:yVal>
            <c:numRef>
              <c:f>('MANTA-SALTOS'!$C$5:$C$17,'MANTA-SALTOS'!$C$23:$C$25)</c:f>
              <c:numCache>
                <c:formatCode>_ * #,##0_ ;_ * \-#,##0_ ;_ * "-"??_ ;_ @_ </c:formatCode>
                <c:ptCount val="16"/>
                <c:pt idx="0">
                  <c:v>19028</c:v>
                </c:pt>
                <c:pt idx="2">
                  <c:v>33622</c:v>
                </c:pt>
                <c:pt idx="4">
                  <c:v>64519</c:v>
                </c:pt>
                <c:pt idx="6">
                  <c:v>100338</c:v>
                </c:pt>
                <c:pt idx="8">
                  <c:v>125505</c:v>
                </c:pt>
                <c:pt idx="10">
                  <c:v>183105</c:v>
                </c:pt>
                <c:pt idx="12">
                  <c:v>217553</c:v>
                </c:pt>
                <c:pt idx="13">
                  <c:v>289961.18408232578</c:v>
                </c:pt>
                <c:pt idx="15">
                  <c:v>468056.03004599328</c:v>
                </c:pt>
              </c:numCache>
            </c:numRef>
          </c:yVal>
          <c:smooth val="0"/>
          <c:extLst>
            <c:ext xmlns:c16="http://schemas.microsoft.com/office/drawing/2014/chart" uri="{C3380CC4-5D6E-409C-BE32-E72D297353CC}">
              <c16:uniqueId val="{00000001-E7F1-44DE-AB12-2C2EB6F50CAB}"/>
            </c:ext>
          </c:extLst>
        </c:ser>
        <c:ser>
          <c:idx val="1"/>
          <c:order val="1"/>
          <c:tx>
            <c:v>KK</c:v>
          </c:tx>
          <c:spPr>
            <a:ln w="25400" cap="rnd">
              <a:noFill/>
              <a:round/>
            </a:ln>
            <a:effectLst/>
          </c:spPr>
          <c:marker>
            <c:symbol val="circle"/>
            <c:size val="5"/>
            <c:spPr>
              <a:solidFill>
                <a:schemeClr val="accent2"/>
              </a:solidFill>
              <a:ln w="9525">
                <a:solidFill>
                  <a:schemeClr val="accent2"/>
                </a:solidFill>
              </a:ln>
              <a:effectLst/>
            </c:spPr>
          </c:marker>
          <c:xVal>
            <c:numRef>
              <c:f>'MANTA-SALTOS'!$B$23:$B$25</c:f>
              <c:numCache>
                <c:formatCode>General</c:formatCode>
                <c:ptCount val="3"/>
                <c:pt idx="0">
                  <c:v>2025</c:v>
                </c:pt>
                <c:pt idx="2">
                  <c:v>2050</c:v>
                </c:pt>
              </c:numCache>
            </c:numRef>
          </c:xVal>
          <c:yVal>
            <c:numRef>
              <c:f>'MANTA-SALTOS'!$C$23:$C$25</c:f>
              <c:numCache>
                <c:formatCode>_ * #,##0_ ;_ * \-#,##0_ ;_ * "-"??_ ;_ @_ </c:formatCode>
                <c:ptCount val="3"/>
                <c:pt idx="0">
                  <c:v>289961.18408232578</c:v>
                </c:pt>
                <c:pt idx="2">
                  <c:v>468056.03004599328</c:v>
                </c:pt>
              </c:numCache>
            </c:numRef>
          </c:yVal>
          <c:smooth val="0"/>
          <c:extLst>
            <c:ext xmlns:c16="http://schemas.microsoft.com/office/drawing/2014/chart" uri="{C3380CC4-5D6E-409C-BE32-E72D297353CC}">
              <c16:uniqueId val="{00000002-E7F1-44DE-AB12-2C2EB6F50CAB}"/>
            </c:ext>
          </c:extLst>
        </c:ser>
        <c:dLbls>
          <c:showLegendKey val="0"/>
          <c:showVal val="0"/>
          <c:showCatName val="0"/>
          <c:showSerName val="0"/>
          <c:showPercent val="0"/>
          <c:showBubbleSize val="0"/>
        </c:dLbls>
        <c:axId val="1514235648"/>
        <c:axId val="1514235168"/>
      </c:scatterChart>
      <c:valAx>
        <c:axId val="15142356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4235168"/>
        <c:crosses val="autoZero"/>
        <c:crossBetween val="midCat"/>
      </c:valAx>
      <c:valAx>
        <c:axId val="1514235168"/>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423564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Población Manta Histórico</c:v>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exp"/>
            <c:dispRSqr val="1"/>
            <c:dispEq val="0"/>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'MANTA-SALTOS'!$B$5:$B$17</c:f>
              <c:numCache>
                <c:formatCode>General</c:formatCode>
                <c:ptCount val="13"/>
                <c:pt idx="0">
                  <c:v>1950</c:v>
                </c:pt>
                <c:pt idx="2">
                  <c:v>1962</c:v>
                </c:pt>
                <c:pt idx="4">
                  <c:v>1974</c:v>
                </c:pt>
                <c:pt idx="6">
                  <c:v>1982</c:v>
                </c:pt>
                <c:pt idx="8">
                  <c:v>1990</c:v>
                </c:pt>
                <c:pt idx="10">
                  <c:v>2001</c:v>
                </c:pt>
                <c:pt idx="12">
                  <c:v>2010</c:v>
                </c:pt>
              </c:numCache>
            </c:numRef>
          </c:xVal>
          <c:yVal>
            <c:numRef>
              <c:f>'MANTA-SALTOS'!$C$5:$C$17</c:f>
              <c:numCache>
                <c:formatCode>_ * #,##0_ ;_ * \-#,##0_ ;_ * "-"??_ ;_ @_ </c:formatCode>
                <c:ptCount val="13"/>
                <c:pt idx="0">
                  <c:v>19028</c:v>
                </c:pt>
                <c:pt idx="2">
                  <c:v>33622</c:v>
                </c:pt>
                <c:pt idx="4">
                  <c:v>64519</c:v>
                </c:pt>
                <c:pt idx="6">
                  <c:v>100338</c:v>
                </c:pt>
                <c:pt idx="8">
                  <c:v>125505</c:v>
                </c:pt>
                <c:pt idx="10">
                  <c:v>183105</c:v>
                </c:pt>
                <c:pt idx="12">
                  <c:v>217553</c:v>
                </c:pt>
              </c:numCache>
            </c:numRef>
          </c:yVal>
          <c:smooth val="0"/>
          <c:extLst>
            <c:ext xmlns:c16="http://schemas.microsoft.com/office/drawing/2014/chart" uri="{C3380CC4-5D6E-409C-BE32-E72D297353CC}">
              <c16:uniqueId val="{00000001-AA15-4B5D-97FF-53033183405E}"/>
            </c:ext>
          </c:extLst>
        </c:ser>
        <c:dLbls>
          <c:showLegendKey val="0"/>
          <c:showVal val="0"/>
          <c:showCatName val="0"/>
          <c:showSerName val="0"/>
          <c:showPercent val="0"/>
          <c:showBubbleSize val="0"/>
        </c:dLbls>
        <c:axId val="1514235648"/>
        <c:axId val="1514235168"/>
      </c:scatterChart>
      <c:valAx>
        <c:axId val="15142356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4235168"/>
        <c:crosses val="autoZero"/>
        <c:crossBetween val="midCat"/>
      </c:valAx>
      <c:valAx>
        <c:axId val="1514235168"/>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423564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C" sz="1400" b="0" i="0" u="none" strike="noStrike" baseline="0">
                <a:effectLst/>
              </a:rPr>
              <a:t>POBLACION HISTORICA DE PORTOVIEJO </a:t>
            </a:r>
            <a:endParaRPr lang="es-E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'PORTOVIEJO-CUJI-PONCE'!$A$4:$A$14</c:f>
              <c:numCache>
                <c:formatCode>General</c:formatCode>
                <c:ptCount val="11"/>
                <c:pt idx="0">
                  <c:v>1950</c:v>
                </c:pt>
                <c:pt idx="2">
                  <c:v>1962</c:v>
                </c:pt>
                <c:pt idx="4">
                  <c:v>1974</c:v>
                </c:pt>
                <c:pt idx="6">
                  <c:v>1982</c:v>
                </c:pt>
                <c:pt idx="8">
                  <c:v>1990</c:v>
                </c:pt>
                <c:pt idx="10">
                  <c:v>2001</c:v>
                </c:pt>
              </c:numCache>
            </c:numRef>
          </c:xVal>
          <c:yVal>
            <c:numRef>
              <c:f>'PORTOVIEJO-CUJI-PONCE'!$B$4:$B$14</c:f>
              <c:numCache>
                <c:formatCode>General</c:formatCode>
                <c:ptCount val="11"/>
                <c:pt idx="0">
                  <c:v>16330</c:v>
                </c:pt>
                <c:pt idx="2">
                  <c:v>32228</c:v>
                </c:pt>
                <c:pt idx="4">
                  <c:v>59550</c:v>
                </c:pt>
                <c:pt idx="6">
                  <c:v>102628</c:v>
                </c:pt>
                <c:pt idx="8">
                  <c:v>132937</c:v>
                </c:pt>
                <c:pt idx="10">
                  <c:v>171847</c:v>
                </c:pt>
              </c:numCache>
            </c:numRef>
          </c:yVal>
          <c:smooth val="0"/>
          <c:extLst>
            <c:ext xmlns:c16="http://schemas.microsoft.com/office/drawing/2014/chart" uri="{C3380CC4-5D6E-409C-BE32-E72D297353CC}">
              <c16:uniqueId val="{00000000-E26C-461A-AF1B-5E08F4C5F7A3}"/>
            </c:ext>
          </c:extLst>
        </c:ser>
        <c:dLbls>
          <c:showLegendKey val="0"/>
          <c:showVal val="0"/>
          <c:showCatName val="0"/>
          <c:showSerName val="0"/>
          <c:showPercent val="0"/>
          <c:showBubbleSize val="0"/>
        </c:dLbls>
        <c:axId val="791701871"/>
        <c:axId val="791702703"/>
      </c:scatterChart>
      <c:valAx>
        <c:axId val="79170187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702703"/>
        <c:crosses val="autoZero"/>
        <c:crossBetween val="midCat"/>
      </c:valAx>
      <c:valAx>
        <c:axId val="79170270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Poblacion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70187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C" sz="1400" b="0" i="0" u="none" strike="noStrike" baseline="0">
                <a:effectLst/>
              </a:rPr>
              <a:t>ANALISIS - POBLACION HISTORICA DE PORTOVIEJO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'PORTOVIEJO-CUJI-PONCE'!$A$4:$A$14</c:f>
              <c:numCache>
                <c:formatCode>General</c:formatCode>
                <c:ptCount val="11"/>
                <c:pt idx="0">
                  <c:v>1950</c:v>
                </c:pt>
                <c:pt idx="2">
                  <c:v>1962</c:v>
                </c:pt>
                <c:pt idx="4">
                  <c:v>1974</c:v>
                </c:pt>
                <c:pt idx="6">
                  <c:v>1982</c:v>
                </c:pt>
                <c:pt idx="8">
                  <c:v>1990</c:v>
                </c:pt>
                <c:pt idx="10">
                  <c:v>2001</c:v>
                </c:pt>
              </c:numCache>
            </c:numRef>
          </c:xVal>
          <c:yVal>
            <c:numRef>
              <c:f>'PORTOVIEJO-CUJI-PONCE'!$B$4:$B$14</c:f>
              <c:numCache>
                <c:formatCode>General</c:formatCode>
                <c:ptCount val="11"/>
                <c:pt idx="0">
                  <c:v>16330</c:v>
                </c:pt>
                <c:pt idx="2">
                  <c:v>32228</c:v>
                </c:pt>
                <c:pt idx="4">
                  <c:v>59550</c:v>
                </c:pt>
                <c:pt idx="6">
                  <c:v>102628</c:v>
                </c:pt>
                <c:pt idx="8">
                  <c:v>132937</c:v>
                </c:pt>
                <c:pt idx="10">
                  <c:v>171847</c:v>
                </c:pt>
              </c:numCache>
            </c:numRef>
          </c:yVal>
          <c:smooth val="0"/>
          <c:extLst>
            <c:ext xmlns:c16="http://schemas.microsoft.com/office/drawing/2014/chart" uri="{C3380CC4-5D6E-409C-BE32-E72D297353CC}">
              <c16:uniqueId val="{00000000-71F2-4308-BAD6-876AB46BDBE6}"/>
            </c:ext>
          </c:extLst>
        </c:ser>
        <c:dLbls>
          <c:showLegendKey val="0"/>
          <c:showVal val="0"/>
          <c:showCatName val="0"/>
          <c:showSerName val="0"/>
          <c:showPercent val="0"/>
          <c:showBubbleSize val="0"/>
        </c:dLbls>
        <c:axId val="791701871"/>
        <c:axId val="791702703"/>
      </c:scatterChart>
      <c:valAx>
        <c:axId val="79170187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702703"/>
        <c:crosses val="autoZero"/>
        <c:crossBetween val="midCat"/>
      </c:valAx>
      <c:valAx>
        <c:axId val="79170270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Poblacion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70187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C" sz="1400" b="0" i="0" u="none" strike="noStrike" baseline="0">
                <a:effectLst/>
              </a:rPr>
              <a:t>ANALISIS GRAFICO DE DISPERSION - POBLACION HISTORICA DE PORTOVIEJO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1"/>
            <c:dispEq val="1"/>
            <c:trendlineLbl>
              <c:layout>
                <c:manualLayout>
                  <c:x val="-0.25957766069848903"/>
                  <c:y val="-2.5617402665084926E-3"/>
                </c:manualLayout>
              </c:layout>
              <c:numFmt formatCode="#,##0.000" sourceLinked="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rendlineLbl>
          </c:trendline>
          <c:xVal>
            <c:numRef>
              <c:f>'PORTOVIEJO-CUJI-PONCE'!$G$6:$G$14</c:f>
              <c:numCache>
                <c:formatCode>General</c:formatCode>
                <c:ptCount val="9"/>
                <c:pt idx="0">
                  <c:v>1962</c:v>
                </c:pt>
                <c:pt idx="4">
                  <c:v>1982</c:v>
                </c:pt>
                <c:pt idx="6">
                  <c:v>1990</c:v>
                </c:pt>
                <c:pt idx="8">
                  <c:v>2001</c:v>
                </c:pt>
              </c:numCache>
            </c:numRef>
          </c:xVal>
          <c:yVal>
            <c:numRef>
              <c:f>'PORTOVIEJO-CUJI-PONCE'!$H$6:$H$14</c:f>
              <c:numCache>
                <c:formatCode>General</c:formatCode>
                <c:ptCount val="9"/>
                <c:pt idx="0">
                  <c:v>32228</c:v>
                </c:pt>
                <c:pt idx="4">
                  <c:v>102628</c:v>
                </c:pt>
                <c:pt idx="6">
                  <c:v>132937</c:v>
                </c:pt>
                <c:pt idx="8">
                  <c:v>171847</c:v>
                </c:pt>
              </c:numCache>
            </c:numRef>
          </c:yVal>
          <c:smooth val="0"/>
          <c:extLst>
            <c:ext xmlns:c16="http://schemas.microsoft.com/office/drawing/2014/chart" uri="{C3380CC4-5D6E-409C-BE32-E72D297353CC}">
              <c16:uniqueId val="{00000003-EAF8-4DFC-8CA5-BA8F18F3C0DF}"/>
            </c:ext>
          </c:extLst>
        </c:ser>
        <c:dLbls>
          <c:showLegendKey val="0"/>
          <c:showVal val="0"/>
          <c:showCatName val="0"/>
          <c:showSerName val="0"/>
          <c:showPercent val="0"/>
          <c:showBubbleSize val="0"/>
        </c:dLbls>
        <c:axId val="791701871"/>
        <c:axId val="791702703"/>
      </c:scatterChart>
      <c:valAx>
        <c:axId val="79170187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702703"/>
        <c:crosses val="autoZero"/>
        <c:crossBetween val="midCat"/>
      </c:valAx>
      <c:valAx>
        <c:axId val="79170270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Poblacion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70187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C" sz="1400" b="0" i="0" u="none" strike="noStrike" baseline="0">
                <a:effectLst/>
              </a:rPr>
              <a:t>POBLACION HISTORICA Y FUTURA DE PORTOVIEJO </a:t>
            </a:r>
            <a:endParaRPr lang="es-E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'PORTOVIEJO-CUJI-PONCE'!$A$4:$A$14</c:f>
              <c:numCache>
                <c:formatCode>General</c:formatCode>
                <c:ptCount val="11"/>
                <c:pt idx="0">
                  <c:v>1950</c:v>
                </c:pt>
                <c:pt idx="2">
                  <c:v>1962</c:v>
                </c:pt>
                <c:pt idx="4">
                  <c:v>1974</c:v>
                </c:pt>
                <c:pt idx="6">
                  <c:v>1982</c:v>
                </c:pt>
                <c:pt idx="8">
                  <c:v>1990</c:v>
                </c:pt>
                <c:pt idx="10">
                  <c:v>2001</c:v>
                </c:pt>
              </c:numCache>
            </c:numRef>
          </c:xVal>
          <c:yVal>
            <c:numRef>
              <c:f>'PORTOVIEJO-CUJI-PONCE'!$B$4:$B$14</c:f>
              <c:numCache>
                <c:formatCode>General</c:formatCode>
                <c:ptCount val="11"/>
                <c:pt idx="0">
                  <c:v>16330</c:v>
                </c:pt>
                <c:pt idx="2">
                  <c:v>32228</c:v>
                </c:pt>
                <c:pt idx="4">
                  <c:v>59550</c:v>
                </c:pt>
                <c:pt idx="6">
                  <c:v>102628</c:v>
                </c:pt>
                <c:pt idx="8">
                  <c:v>132937</c:v>
                </c:pt>
                <c:pt idx="10">
                  <c:v>171847</c:v>
                </c:pt>
              </c:numCache>
            </c:numRef>
          </c:yVal>
          <c:smooth val="0"/>
          <c:extLst>
            <c:ext xmlns:c16="http://schemas.microsoft.com/office/drawing/2014/chart" uri="{C3380CC4-5D6E-409C-BE32-E72D297353CC}">
              <c16:uniqueId val="{00000000-F74E-4ED0-A880-EB905BBB9BF1}"/>
            </c:ext>
          </c:extLst>
        </c:ser>
        <c:ser>
          <c:idx val="1"/>
          <c:order val="1"/>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0"/>
          </c:trendline>
          <c:xVal>
            <c:numRef>
              <c:f>'PORTOVIEJO-CUJI-PONCE'!$A$16:$A$20</c:f>
              <c:numCache>
                <c:formatCode>General</c:formatCode>
                <c:ptCount val="5"/>
                <c:pt idx="0">
                  <c:v>2010</c:v>
                </c:pt>
                <c:pt idx="1">
                  <c:v>2020</c:v>
                </c:pt>
                <c:pt idx="2">
                  <c:v>2025</c:v>
                </c:pt>
                <c:pt idx="3">
                  <c:v>2035</c:v>
                </c:pt>
                <c:pt idx="4">
                  <c:v>2050</c:v>
                </c:pt>
              </c:numCache>
            </c:numRef>
          </c:xVal>
          <c:yVal>
            <c:numRef>
              <c:f>'PORTOVIEJO-CUJI-PONCE'!$B$16:$B$20</c:f>
              <c:numCache>
                <c:formatCode>General</c:formatCode>
                <c:ptCount val="5"/>
                <c:pt idx="0">
                  <c:v>204385</c:v>
                </c:pt>
                <c:pt idx="1">
                  <c:v>240538</c:v>
                </c:pt>
                <c:pt idx="2">
                  <c:v>258614</c:v>
                </c:pt>
                <c:pt idx="3">
                  <c:v>294767</c:v>
                </c:pt>
                <c:pt idx="4">
                  <c:v>348997</c:v>
                </c:pt>
              </c:numCache>
            </c:numRef>
          </c:yVal>
          <c:smooth val="0"/>
          <c:extLst>
            <c:ext xmlns:c16="http://schemas.microsoft.com/office/drawing/2014/chart" uri="{C3380CC4-5D6E-409C-BE32-E72D297353CC}">
              <c16:uniqueId val="{00000002-F74E-4ED0-A880-EB905BBB9BF1}"/>
            </c:ext>
          </c:extLst>
        </c:ser>
        <c:dLbls>
          <c:showLegendKey val="0"/>
          <c:showVal val="0"/>
          <c:showCatName val="0"/>
          <c:showSerName val="0"/>
          <c:showPercent val="0"/>
          <c:showBubbleSize val="0"/>
        </c:dLbls>
        <c:axId val="791701871"/>
        <c:axId val="791702703"/>
      </c:scatterChart>
      <c:valAx>
        <c:axId val="79170187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702703"/>
        <c:crosses val="autoZero"/>
        <c:crossBetween val="midCat"/>
        <c:majorUnit val="10"/>
      </c:valAx>
      <c:valAx>
        <c:axId val="79170270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Poblacion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70187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Población histórica</a:t>
            </a:r>
            <a:r>
              <a:rPr lang="en-US" baseline="0"/>
              <a:t> de Quevedo  </a:t>
            </a:r>
            <a:r>
              <a:rPr lang="en-US"/>
              <a:t> </a:t>
            </a:r>
          </a:p>
        </c:rich>
      </c:tx>
      <c:layout>
        <c:manualLayout>
          <c:xMode val="edge"/>
          <c:yMode val="edge"/>
          <c:x val="0.31929877056542705"/>
          <c:y val="2.24957532623270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961354554356877"/>
          <c:y val="0.13906124808328507"/>
          <c:w val="0.80807730138396638"/>
          <c:h val="0.69445777854141311"/>
        </c:manualLayout>
      </c:layout>
      <c:scatterChart>
        <c:scatterStyle val="lineMarker"/>
        <c:varyColors val="0"/>
        <c:ser>
          <c:idx val="0"/>
          <c:order val="0"/>
          <c:tx>
            <c:strRef>
              <c:f>'QUEVEDO-DAMIAN-MOROCHO'!$B$5</c:f>
              <c:strCache>
                <c:ptCount val="1"/>
                <c:pt idx="0">
                  <c:v>Población </c:v>
                </c:pt>
              </c:strCache>
            </c:strRef>
          </c:tx>
          <c:spPr>
            <a:ln w="19050" cap="rnd">
              <a:noFill/>
              <a:round/>
            </a:ln>
            <a:effectLst/>
          </c:spPr>
          <c:marker>
            <c:symbol val="circle"/>
            <c:size val="5"/>
            <c:spPr>
              <a:solidFill>
                <a:schemeClr val="accent1"/>
              </a:solidFill>
              <a:ln w="9525">
                <a:solidFill>
                  <a:schemeClr val="accent1"/>
                </a:solidFill>
              </a:ln>
              <a:effectLst/>
            </c:spPr>
          </c:marker>
          <c:xVal>
            <c:numRef>
              <c:f>'QUEVEDO-DAMIAN-MOROCHO'!$A$6:$A$18</c:f>
              <c:numCache>
                <c:formatCode>General</c:formatCode>
                <c:ptCount val="13"/>
                <c:pt idx="0">
                  <c:v>1950</c:v>
                </c:pt>
                <c:pt idx="2">
                  <c:v>1962</c:v>
                </c:pt>
                <c:pt idx="4">
                  <c:v>1974</c:v>
                </c:pt>
                <c:pt idx="6">
                  <c:v>1982</c:v>
                </c:pt>
                <c:pt idx="8">
                  <c:v>1990</c:v>
                </c:pt>
                <c:pt idx="10">
                  <c:v>2001</c:v>
                </c:pt>
                <c:pt idx="12">
                  <c:v>2010</c:v>
                </c:pt>
              </c:numCache>
            </c:numRef>
          </c:xVal>
          <c:yVal>
            <c:numRef>
              <c:f>'QUEVEDO-DAMIAN-MOROCHO'!$B$6:$B$18</c:f>
              <c:numCache>
                <c:formatCode>General</c:formatCode>
                <c:ptCount val="13"/>
                <c:pt idx="0">
                  <c:v>4168</c:v>
                </c:pt>
                <c:pt idx="2">
                  <c:v>20602</c:v>
                </c:pt>
                <c:pt idx="4">
                  <c:v>43101</c:v>
                </c:pt>
                <c:pt idx="6">
                  <c:v>67023</c:v>
                </c:pt>
                <c:pt idx="8">
                  <c:v>86910</c:v>
                </c:pt>
                <c:pt idx="10">
                  <c:v>120379</c:v>
                </c:pt>
                <c:pt idx="12">
                  <c:v>150827</c:v>
                </c:pt>
              </c:numCache>
            </c:numRef>
          </c:yVal>
          <c:smooth val="0"/>
          <c:extLst>
            <c:ext xmlns:c16="http://schemas.microsoft.com/office/drawing/2014/chart" uri="{C3380CC4-5D6E-409C-BE32-E72D297353CC}">
              <c16:uniqueId val="{00000000-24C1-4A3D-911E-8F0F3D126915}"/>
            </c:ext>
          </c:extLst>
        </c:ser>
        <c:dLbls>
          <c:showLegendKey val="0"/>
          <c:showVal val="0"/>
          <c:showCatName val="0"/>
          <c:showSerName val="0"/>
          <c:showPercent val="0"/>
          <c:showBubbleSize val="0"/>
        </c:dLbls>
        <c:axId val="1826339967"/>
        <c:axId val="1826338303"/>
      </c:scatterChart>
      <c:valAx>
        <c:axId val="1826339967"/>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a:t>Año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6338303"/>
        <c:crosses val="autoZero"/>
        <c:crossBetween val="midCat"/>
      </c:valAx>
      <c:valAx>
        <c:axId val="182633830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a:t>Población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633996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C" sz="1400" b="0" i="0" u="none" strike="noStrike" baseline="0">
                <a:effectLst/>
              </a:rPr>
              <a:t>Proyección</a:t>
            </a:r>
            <a:r>
              <a:rPr lang="en-US"/>
              <a:t> de crecimiento histórico</a:t>
            </a:r>
            <a:r>
              <a:rPr lang="en-US" baseline="0"/>
              <a:t> de Quevedo </a:t>
            </a:r>
            <a:r>
              <a:rPr lang="en-US"/>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'QUEVEDO-DAMIAN-MOROCHO'!$B$5</c:f>
              <c:strCache>
                <c:ptCount val="1"/>
                <c:pt idx="0">
                  <c:v>Población </c:v>
                </c:pt>
              </c:strCache>
            </c:strRef>
          </c:tx>
          <c:spPr>
            <a:ln w="19050" cap="rnd">
              <a:noFill/>
              <a:round/>
            </a:ln>
            <a:effectLst/>
          </c:spPr>
          <c:marker>
            <c:symbol val="circle"/>
            <c:size val="5"/>
            <c:spPr>
              <a:solidFill>
                <a:schemeClr val="accent1"/>
              </a:solidFill>
              <a:ln w="9525">
                <a:solidFill>
                  <a:schemeClr val="accent1"/>
                </a:solidFill>
              </a:ln>
              <a:effectLst/>
            </c:spPr>
          </c:marker>
          <c:xVal>
            <c:numRef>
              <c:f>'QUEVEDO-DAMIAN-MOROCHO'!$A$6:$A$18</c:f>
              <c:numCache>
                <c:formatCode>General</c:formatCode>
                <c:ptCount val="13"/>
                <c:pt idx="0">
                  <c:v>1950</c:v>
                </c:pt>
                <c:pt idx="2">
                  <c:v>1962</c:v>
                </c:pt>
                <c:pt idx="4">
                  <c:v>1974</c:v>
                </c:pt>
                <c:pt idx="6">
                  <c:v>1982</c:v>
                </c:pt>
                <c:pt idx="8">
                  <c:v>1990</c:v>
                </c:pt>
                <c:pt idx="10">
                  <c:v>2001</c:v>
                </c:pt>
                <c:pt idx="12">
                  <c:v>2010</c:v>
                </c:pt>
              </c:numCache>
            </c:numRef>
          </c:xVal>
          <c:yVal>
            <c:numRef>
              <c:f>'QUEVEDO-DAMIAN-MOROCHO'!$B$6:$B$18</c:f>
              <c:numCache>
                <c:formatCode>General</c:formatCode>
                <c:ptCount val="13"/>
                <c:pt idx="0">
                  <c:v>4168</c:v>
                </c:pt>
                <c:pt idx="2">
                  <c:v>20602</c:v>
                </c:pt>
                <c:pt idx="4">
                  <c:v>43101</c:v>
                </c:pt>
                <c:pt idx="6">
                  <c:v>67023</c:v>
                </c:pt>
                <c:pt idx="8">
                  <c:v>86910</c:v>
                </c:pt>
                <c:pt idx="10">
                  <c:v>120379</c:v>
                </c:pt>
                <c:pt idx="12">
                  <c:v>150827</c:v>
                </c:pt>
              </c:numCache>
            </c:numRef>
          </c:yVal>
          <c:smooth val="0"/>
          <c:extLst>
            <c:ext xmlns:c16="http://schemas.microsoft.com/office/drawing/2014/chart" uri="{C3380CC4-5D6E-409C-BE32-E72D297353CC}">
              <c16:uniqueId val="{00000000-CED4-4A17-812E-448F314604A1}"/>
            </c:ext>
          </c:extLst>
        </c:ser>
        <c:dLbls>
          <c:showLegendKey val="0"/>
          <c:showVal val="0"/>
          <c:showCatName val="0"/>
          <c:showSerName val="0"/>
          <c:showPercent val="0"/>
          <c:showBubbleSize val="0"/>
        </c:dLbls>
        <c:axId val="1826339967"/>
        <c:axId val="1826338303"/>
      </c:scatterChart>
      <c:valAx>
        <c:axId val="1826339967"/>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a:t>Año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6338303"/>
        <c:crosses val="autoZero"/>
        <c:crossBetween val="midCat"/>
      </c:valAx>
      <c:valAx>
        <c:axId val="182633830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a:t>Población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633996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C" b="1"/>
              <a:t>2. POBLACIÓN HISTORICA DE CUENCA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'CUENCA-ACHACNE-DAMIAN'!$A$5:$A$17</c:f>
              <c:numCache>
                <c:formatCode>General</c:formatCode>
                <c:ptCount val="13"/>
                <c:pt idx="0">
                  <c:v>1950</c:v>
                </c:pt>
                <c:pt idx="2">
                  <c:v>1962</c:v>
                </c:pt>
                <c:pt idx="4">
                  <c:v>1974</c:v>
                </c:pt>
                <c:pt idx="6">
                  <c:v>1982</c:v>
                </c:pt>
                <c:pt idx="8">
                  <c:v>1990</c:v>
                </c:pt>
                <c:pt idx="10">
                  <c:v>2001</c:v>
                </c:pt>
                <c:pt idx="12">
                  <c:v>2010</c:v>
                </c:pt>
              </c:numCache>
            </c:numRef>
          </c:xVal>
          <c:yVal>
            <c:numRef>
              <c:f>'CUENCA-ACHACNE-DAMIAN'!$B$5:$B$17</c:f>
              <c:numCache>
                <c:formatCode>General</c:formatCode>
                <c:ptCount val="13"/>
                <c:pt idx="0">
                  <c:v>82451</c:v>
                </c:pt>
                <c:pt idx="2">
                  <c:v>82629</c:v>
                </c:pt>
                <c:pt idx="4">
                  <c:v>104470</c:v>
                </c:pt>
                <c:pt idx="6">
                  <c:v>152406</c:v>
                </c:pt>
                <c:pt idx="8">
                  <c:v>194981</c:v>
                </c:pt>
                <c:pt idx="10">
                  <c:v>277374</c:v>
                </c:pt>
                <c:pt idx="12">
                  <c:v>329737</c:v>
                </c:pt>
              </c:numCache>
            </c:numRef>
          </c:yVal>
          <c:smooth val="0"/>
          <c:extLst>
            <c:ext xmlns:c16="http://schemas.microsoft.com/office/drawing/2014/chart" uri="{C3380CC4-5D6E-409C-BE32-E72D297353CC}">
              <c16:uniqueId val="{00000000-1A45-46ED-AAEA-62E46D489F11}"/>
            </c:ext>
          </c:extLst>
        </c:ser>
        <c:dLbls>
          <c:showLegendKey val="0"/>
          <c:showVal val="0"/>
          <c:showCatName val="0"/>
          <c:showSerName val="0"/>
          <c:showPercent val="0"/>
          <c:showBubbleSize val="0"/>
        </c:dLbls>
        <c:axId val="333454367"/>
        <c:axId val="333452927"/>
      </c:scatterChart>
      <c:valAx>
        <c:axId val="333454367"/>
        <c:scaling>
          <c:orientation val="minMax"/>
          <c:max val="201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a:t>Tiempo (años)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452927"/>
        <c:crosses val="autoZero"/>
        <c:crossBetween val="midCat"/>
      </c:valAx>
      <c:valAx>
        <c:axId val="33345292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a:t>Población (hab)</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45436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C"/>
              <a:t>Despreciación de datos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'QUEVEDO-DAMIAN-MOROCHO'!$A$12:$A$18</c:f>
              <c:numCache>
                <c:formatCode>General</c:formatCode>
                <c:ptCount val="7"/>
                <c:pt idx="0">
                  <c:v>1982</c:v>
                </c:pt>
                <c:pt idx="2">
                  <c:v>1990</c:v>
                </c:pt>
                <c:pt idx="4">
                  <c:v>2001</c:v>
                </c:pt>
                <c:pt idx="6">
                  <c:v>2010</c:v>
                </c:pt>
              </c:numCache>
            </c:numRef>
          </c:xVal>
          <c:yVal>
            <c:numRef>
              <c:f>'QUEVEDO-DAMIAN-MOROCHO'!$B$12:$B$18</c:f>
              <c:numCache>
                <c:formatCode>General</c:formatCode>
                <c:ptCount val="7"/>
                <c:pt idx="0">
                  <c:v>67023</c:v>
                </c:pt>
                <c:pt idx="2">
                  <c:v>86910</c:v>
                </c:pt>
                <c:pt idx="4">
                  <c:v>120379</c:v>
                </c:pt>
                <c:pt idx="6">
                  <c:v>150827</c:v>
                </c:pt>
              </c:numCache>
            </c:numRef>
          </c:yVal>
          <c:smooth val="0"/>
          <c:extLst>
            <c:ext xmlns:c16="http://schemas.microsoft.com/office/drawing/2014/chart" uri="{C3380CC4-5D6E-409C-BE32-E72D297353CC}">
              <c16:uniqueId val="{00000000-50EC-41B2-947F-2AC4B8E6F392}"/>
            </c:ext>
          </c:extLst>
        </c:ser>
        <c:dLbls>
          <c:showLegendKey val="0"/>
          <c:showVal val="0"/>
          <c:showCatName val="0"/>
          <c:showSerName val="0"/>
          <c:showPercent val="0"/>
          <c:showBubbleSize val="0"/>
        </c:dLbls>
        <c:axId val="1187996431"/>
        <c:axId val="1187996847"/>
      </c:scatterChart>
      <c:valAx>
        <c:axId val="118799643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7996847"/>
        <c:crosses val="autoZero"/>
        <c:crossBetween val="midCat"/>
      </c:valAx>
      <c:valAx>
        <c:axId val="118799684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a:t>Población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799643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C"/>
              <a:t>Proyección de población futura de</a:t>
            </a:r>
            <a:r>
              <a:rPr lang="es-EC" baseline="0"/>
              <a:t> Quevedo </a:t>
            </a:r>
            <a:r>
              <a:rPr lang="es-EC"/>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0"/>
            <c:trendlineLbl>
              <c:layout>
                <c:manualLayout>
                  <c:x val="-8.3794013249277682E-2"/>
                  <c:y val="3.5958017260763558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'QUEVEDO-DAMIAN-MOROCHO'!$A$12:$A$18</c:f>
              <c:numCache>
                <c:formatCode>General</c:formatCode>
                <c:ptCount val="7"/>
                <c:pt idx="0">
                  <c:v>1982</c:v>
                </c:pt>
                <c:pt idx="2">
                  <c:v>1990</c:v>
                </c:pt>
                <c:pt idx="4">
                  <c:v>2001</c:v>
                </c:pt>
                <c:pt idx="6">
                  <c:v>2010</c:v>
                </c:pt>
              </c:numCache>
            </c:numRef>
          </c:xVal>
          <c:yVal>
            <c:numRef>
              <c:f>'QUEVEDO-DAMIAN-MOROCHO'!$B$12:$B$18</c:f>
              <c:numCache>
                <c:formatCode>General</c:formatCode>
                <c:ptCount val="7"/>
                <c:pt idx="0">
                  <c:v>67023</c:v>
                </c:pt>
                <c:pt idx="2">
                  <c:v>86910</c:v>
                </c:pt>
                <c:pt idx="4">
                  <c:v>120379</c:v>
                </c:pt>
                <c:pt idx="6">
                  <c:v>150827</c:v>
                </c:pt>
              </c:numCache>
            </c:numRef>
          </c:yVal>
          <c:smooth val="0"/>
          <c:extLst>
            <c:ext xmlns:c16="http://schemas.microsoft.com/office/drawing/2014/chart" uri="{C3380CC4-5D6E-409C-BE32-E72D297353CC}">
              <c16:uniqueId val="{00000001-FA14-43C6-BEC1-0CB11211F712}"/>
            </c:ext>
          </c:extLst>
        </c:ser>
        <c:ser>
          <c:idx val="1"/>
          <c:order val="1"/>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0"/>
          </c:trendline>
          <c:xVal>
            <c:numRef>
              <c:f>'QUEVEDO-DAMIAN-MOROCHO'!$A$24:$A$26</c:f>
              <c:numCache>
                <c:formatCode>General</c:formatCode>
                <c:ptCount val="3"/>
                <c:pt idx="0">
                  <c:v>2025</c:v>
                </c:pt>
                <c:pt idx="2">
                  <c:v>2050</c:v>
                </c:pt>
              </c:numCache>
            </c:numRef>
          </c:xVal>
          <c:yVal>
            <c:numRef>
              <c:f>'QUEVEDO-DAMIAN-MOROCHO'!$B$24:$B$26</c:f>
              <c:numCache>
                <c:formatCode>General</c:formatCode>
                <c:ptCount val="3"/>
                <c:pt idx="0">
                  <c:v>195385.11237373739</c:v>
                </c:pt>
                <c:pt idx="2">
                  <c:v>269648.63299663301</c:v>
                </c:pt>
              </c:numCache>
            </c:numRef>
          </c:yVal>
          <c:smooth val="0"/>
          <c:extLst>
            <c:ext xmlns:c16="http://schemas.microsoft.com/office/drawing/2014/chart" uri="{C3380CC4-5D6E-409C-BE32-E72D297353CC}">
              <c16:uniqueId val="{00000003-FA14-43C6-BEC1-0CB11211F712}"/>
            </c:ext>
          </c:extLst>
        </c:ser>
        <c:dLbls>
          <c:showLegendKey val="0"/>
          <c:showVal val="0"/>
          <c:showCatName val="0"/>
          <c:showSerName val="0"/>
          <c:showPercent val="0"/>
          <c:showBubbleSize val="0"/>
        </c:dLbls>
        <c:axId val="650573632"/>
        <c:axId val="650576544"/>
      </c:scatterChart>
      <c:valAx>
        <c:axId val="6505736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a:t>Año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0576544"/>
        <c:crosses val="autoZero"/>
        <c:crossBetween val="midCat"/>
      </c:valAx>
      <c:valAx>
        <c:axId val="65057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a:t>Población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057363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CRECIMIENTO HISTÓRICO DE LA CIUDAD</a:t>
            </a:r>
            <a:r>
              <a:rPr lang="en-US" b="1" baseline="0">
                <a:solidFill>
                  <a:sysClr val="windowText" lastClr="000000"/>
                </a:solidFill>
              </a:rPr>
              <a:t> DEL TENA</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scatterChart>
        <c:scatterStyle val="lineMarker"/>
        <c:varyColors val="0"/>
        <c:ser>
          <c:idx val="0"/>
          <c:order val="0"/>
          <c:spPr>
            <a:ln w="38100" cap="rnd">
              <a:noFill/>
              <a:round/>
            </a:ln>
            <a:effectLst/>
          </c:spPr>
          <c:marker>
            <c:symbol val="circle"/>
            <c:size val="5"/>
            <c:spPr>
              <a:solidFill>
                <a:schemeClr val="accent1"/>
              </a:solidFill>
              <a:ln w="9525">
                <a:solidFill>
                  <a:schemeClr val="accent1"/>
                </a:solidFill>
              </a:ln>
              <a:effectLst/>
            </c:spPr>
          </c:marker>
          <c:xVal>
            <c:numRef>
              <c:f>'TENA-ROJAS-TIUQUINGA'!$A$5:$A$13</c:f>
              <c:numCache>
                <c:formatCode>General</c:formatCode>
                <c:ptCount val="9"/>
                <c:pt idx="0">
                  <c:v>1974</c:v>
                </c:pt>
                <c:pt idx="2">
                  <c:v>1982</c:v>
                </c:pt>
                <c:pt idx="4">
                  <c:v>1990</c:v>
                </c:pt>
                <c:pt idx="6">
                  <c:v>2001</c:v>
                </c:pt>
                <c:pt idx="8">
                  <c:v>2010</c:v>
                </c:pt>
              </c:numCache>
            </c:numRef>
          </c:xVal>
          <c:yVal>
            <c:numRef>
              <c:f>'TENA-ROJAS-TIUQUINGA'!$B$5:$B$13</c:f>
              <c:numCache>
                <c:formatCode>General</c:formatCode>
                <c:ptCount val="9"/>
                <c:pt idx="0" formatCode="#,##0">
                  <c:v>2106</c:v>
                </c:pt>
                <c:pt idx="2" formatCode="#,##0">
                  <c:v>5457</c:v>
                </c:pt>
                <c:pt idx="4" formatCode="#,##0">
                  <c:v>7873</c:v>
                </c:pt>
                <c:pt idx="6" formatCode="#,##0">
                  <c:v>16699</c:v>
                </c:pt>
                <c:pt idx="8" formatCode="#,##0">
                  <c:v>23307</c:v>
                </c:pt>
              </c:numCache>
            </c:numRef>
          </c:yVal>
          <c:smooth val="0"/>
          <c:extLst>
            <c:ext xmlns:c16="http://schemas.microsoft.com/office/drawing/2014/chart" uri="{C3380CC4-5D6E-409C-BE32-E72D297353CC}">
              <c16:uniqueId val="{00000000-26A6-4EBB-9319-67B45ABE3E77}"/>
            </c:ext>
          </c:extLst>
        </c:ser>
        <c:dLbls>
          <c:showLegendKey val="0"/>
          <c:showVal val="0"/>
          <c:showCatName val="0"/>
          <c:showSerName val="0"/>
          <c:showPercent val="0"/>
          <c:showBubbleSize val="0"/>
        </c:dLbls>
        <c:axId val="571434192"/>
        <c:axId val="571434912"/>
      </c:scatterChart>
      <c:valAx>
        <c:axId val="5714341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AÑO</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1434912"/>
        <c:crosses val="autoZero"/>
        <c:crossBetween val="midCat"/>
      </c:valAx>
      <c:valAx>
        <c:axId val="5714349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POBLACIÓN</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143419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baseline="0">
                <a:solidFill>
                  <a:sysClr val="windowText" lastClr="000000"/>
                </a:solidFill>
              </a:rPr>
              <a:t>(Análisis)</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scatterChart>
        <c:scatterStyle val="lineMarker"/>
        <c:varyColors val="0"/>
        <c:ser>
          <c:idx val="0"/>
          <c:order val="0"/>
          <c:spPr>
            <a:ln w="38100" cap="rnd">
              <a:noFill/>
              <a:round/>
            </a:ln>
            <a:effectLst/>
          </c:spPr>
          <c:marker>
            <c:symbol val="circle"/>
            <c:size val="5"/>
            <c:spPr>
              <a:solidFill>
                <a:schemeClr val="accent1"/>
              </a:solidFill>
              <a:ln w="9525">
                <a:solidFill>
                  <a:schemeClr val="accent1"/>
                </a:solidFill>
              </a:ln>
              <a:effectLst/>
            </c:spPr>
          </c:marker>
          <c:xVal>
            <c:numRef>
              <c:f>'TENA-ROJAS-TIUQUINGA'!$A$5:$A$13</c:f>
              <c:numCache>
                <c:formatCode>General</c:formatCode>
                <c:ptCount val="9"/>
                <c:pt idx="0">
                  <c:v>1974</c:v>
                </c:pt>
                <c:pt idx="2">
                  <c:v>1982</c:v>
                </c:pt>
                <c:pt idx="4">
                  <c:v>1990</c:v>
                </c:pt>
                <c:pt idx="6">
                  <c:v>2001</c:v>
                </c:pt>
                <c:pt idx="8">
                  <c:v>2010</c:v>
                </c:pt>
              </c:numCache>
            </c:numRef>
          </c:xVal>
          <c:yVal>
            <c:numRef>
              <c:f>'TENA-ROJAS-TIUQUINGA'!$B$5:$B$13</c:f>
              <c:numCache>
                <c:formatCode>General</c:formatCode>
                <c:ptCount val="9"/>
                <c:pt idx="0" formatCode="#,##0">
                  <c:v>2106</c:v>
                </c:pt>
                <c:pt idx="2" formatCode="#,##0">
                  <c:v>5457</c:v>
                </c:pt>
                <c:pt idx="4" formatCode="#,##0">
                  <c:v>7873</c:v>
                </c:pt>
                <c:pt idx="6" formatCode="#,##0">
                  <c:v>16699</c:v>
                </c:pt>
                <c:pt idx="8" formatCode="#,##0">
                  <c:v>23307</c:v>
                </c:pt>
              </c:numCache>
            </c:numRef>
          </c:yVal>
          <c:smooth val="0"/>
          <c:extLst>
            <c:ext xmlns:c16="http://schemas.microsoft.com/office/drawing/2014/chart" uri="{C3380CC4-5D6E-409C-BE32-E72D297353CC}">
              <c16:uniqueId val="{00000000-2566-4D85-9FAD-8F3B9390A7A2}"/>
            </c:ext>
          </c:extLst>
        </c:ser>
        <c:dLbls>
          <c:showLegendKey val="0"/>
          <c:showVal val="0"/>
          <c:showCatName val="0"/>
          <c:showSerName val="0"/>
          <c:showPercent val="0"/>
          <c:showBubbleSize val="0"/>
        </c:dLbls>
        <c:axId val="742860352"/>
        <c:axId val="742858912"/>
      </c:scatterChart>
      <c:valAx>
        <c:axId val="7428603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AÑO</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858912"/>
        <c:crosses val="autoZero"/>
        <c:crossBetween val="midCat"/>
      </c:valAx>
      <c:valAx>
        <c:axId val="7428589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POBLACIÓN</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86035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POBLACION</a:t>
            </a:r>
            <a:r>
              <a:rPr lang="en-US" b="1" baseline="0">
                <a:solidFill>
                  <a:sysClr val="windowText" lastClr="000000"/>
                </a:solidFill>
              </a:rPr>
              <a:t> HISTÓRICA</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scatterChart>
        <c:scatterStyle val="lineMarker"/>
        <c:varyColors val="0"/>
        <c:ser>
          <c:idx val="0"/>
          <c:order val="0"/>
          <c:spPr>
            <a:ln w="381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('TENA-ROJAS-TIUQUINGA'!$A$5,'TENA-ROJAS-TIUQUINGA'!$A$9:$A$11)</c:f>
              <c:numCache>
                <c:formatCode>General</c:formatCode>
                <c:ptCount val="4"/>
                <c:pt idx="0">
                  <c:v>1974</c:v>
                </c:pt>
                <c:pt idx="1">
                  <c:v>1990</c:v>
                </c:pt>
                <c:pt idx="3">
                  <c:v>2001</c:v>
                </c:pt>
              </c:numCache>
            </c:numRef>
          </c:xVal>
          <c:yVal>
            <c:numRef>
              <c:f>('TENA-ROJAS-TIUQUINGA'!$B$5,'TENA-ROJAS-TIUQUINGA'!$B$9:$B$11)</c:f>
              <c:numCache>
                <c:formatCode>#,##0</c:formatCode>
                <c:ptCount val="4"/>
                <c:pt idx="0">
                  <c:v>2106</c:v>
                </c:pt>
                <c:pt idx="1">
                  <c:v>7873</c:v>
                </c:pt>
                <c:pt idx="3">
                  <c:v>16699</c:v>
                </c:pt>
              </c:numCache>
            </c:numRef>
          </c:yVal>
          <c:smooth val="0"/>
          <c:extLst>
            <c:ext xmlns:c16="http://schemas.microsoft.com/office/drawing/2014/chart" uri="{C3380CC4-5D6E-409C-BE32-E72D297353CC}">
              <c16:uniqueId val="{00000001-BF96-4A90-A755-B8C2C3493B2F}"/>
            </c:ext>
          </c:extLst>
        </c:ser>
        <c:dLbls>
          <c:showLegendKey val="0"/>
          <c:showVal val="0"/>
          <c:showCatName val="0"/>
          <c:showSerName val="0"/>
          <c:showPercent val="0"/>
          <c:showBubbleSize val="0"/>
        </c:dLbls>
        <c:axId val="815160160"/>
        <c:axId val="815156560"/>
      </c:scatterChart>
      <c:valAx>
        <c:axId val="815160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AÑO</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156560"/>
        <c:crosses val="autoZero"/>
        <c:crossBetween val="midCat"/>
      </c:valAx>
      <c:valAx>
        <c:axId val="815156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POBLACIÓN</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1601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POBLACIÓN DEL CANTÓN TENA</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scatterChart>
        <c:scatterStyle val="lineMarker"/>
        <c:varyColors val="0"/>
        <c:ser>
          <c:idx val="0"/>
          <c:order val="0"/>
          <c:tx>
            <c:v>Histórica</c:v>
          </c:tx>
          <c:spPr>
            <a:ln w="38100" cap="rnd">
              <a:noFill/>
              <a:round/>
            </a:ln>
            <a:effectLst/>
          </c:spPr>
          <c:marker>
            <c:symbol val="circle"/>
            <c:size val="5"/>
            <c:spPr>
              <a:solidFill>
                <a:schemeClr val="accent1"/>
              </a:solidFill>
              <a:ln w="9525">
                <a:solidFill>
                  <a:schemeClr val="accent1"/>
                </a:solidFill>
              </a:ln>
              <a:effectLst/>
            </c:spPr>
          </c:marker>
          <c:dPt>
            <c:idx val="3"/>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0-0096-4CA0-8EAC-00EFC781FA50}"/>
              </c:ext>
            </c:extLst>
          </c:dPt>
          <c:dPt>
            <c:idx val="4"/>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1-0096-4CA0-8EAC-00EFC781FA50}"/>
              </c:ext>
            </c:extLst>
          </c:dPt>
          <c:trendline>
            <c:spPr>
              <a:ln w="19050" cap="rnd">
                <a:solidFill>
                  <a:schemeClr val="accent1"/>
                </a:solidFill>
                <a:prstDash val="sysDot"/>
              </a:ln>
              <a:effectLst/>
            </c:spPr>
            <c:trendlineType val="poly"/>
            <c:order val="2"/>
            <c:dispRSqr val="0"/>
            <c:dispEq val="0"/>
          </c:trendline>
          <c:xVal>
            <c:numRef>
              <c:f>('TENA-ROJAS-TIUQUINGA'!$A$5,'TENA-ROJAS-TIUQUINGA'!$A$9,'TENA-ROJAS-TIUQUINGA'!$A$13,'TENA-ROJAS-TIUQUINGA'!$D$19,'TENA-ROJAS-TIUQUINGA'!$D$21)</c:f>
              <c:numCache>
                <c:formatCode>General</c:formatCode>
                <c:ptCount val="5"/>
                <c:pt idx="0">
                  <c:v>1974</c:v>
                </c:pt>
                <c:pt idx="1">
                  <c:v>1990</c:v>
                </c:pt>
                <c:pt idx="2">
                  <c:v>2010</c:v>
                </c:pt>
                <c:pt idx="3">
                  <c:v>2025</c:v>
                </c:pt>
                <c:pt idx="4">
                  <c:v>2050</c:v>
                </c:pt>
              </c:numCache>
            </c:numRef>
          </c:xVal>
          <c:yVal>
            <c:numRef>
              <c:f>('TENA-ROJAS-TIUQUINGA'!$B$5,'TENA-ROJAS-TIUQUINGA'!$B$9,'TENA-ROJAS-TIUQUINGA'!$B$13,'TENA-ROJAS-TIUQUINGA'!$E$19,'TENA-ROJAS-TIUQUINGA'!$E$21)</c:f>
              <c:numCache>
                <c:formatCode>#,##0</c:formatCode>
                <c:ptCount val="5"/>
                <c:pt idx="0">
                  <c:v>2106</c:v>
                </c:pt>
                <c:pt idx="1">
                  <c:v>7873</c:v>
                </c:pt>
                <c:pt idx="2">
                  <c:v>23307</c:v>
                </c:pt>
                <c:pt idx="3" formatCode="General">
                  <c:v>40626.826110279384</c:v>
                </c:pt>
                <c:pt idx="4" formatCode="General">
                  <c:v>102570.80415990064</c:v>
                </c:pt>
              </c:numCache>
            </c:numRef>
          </c:yVal>
          <c:smooth val="0"/>
          <c:extLst>
            <c:ext xmlns:c16="http://schemas.microsoft.com/office/drawing/2014/chart" uri="{C3380CC4-5D6E-409C-BE32-E72D297353CC}">
              <c16:uniqueId val="{00000003-0096-4CA0-8EAC-00EFC781FA50}"/>
            </c:ext>
          </c:extLst>
        </c:ser>
        <c:ser>
          <c:idx val="1"/>
          <c:order val="1"/>
          <c:tx>
            <c:v>Futura</c:v>
          </c:tx>
          <c:spPr>
            <a:ln w="25400" cap="rnd">
              <a:noFill/>
              <a:round/>
            </a:ln>
            <a:effectLst/>
          </c:spPr>
          <c:marker>
            <c:symbol val="circle"/>
            <c:size val="5"/>
            <c:spPr>
              <a:solidFill>
                <a:schemeClr val="accent2"/>
              </a:solidFill>
              <a:ln w="9525">
                <a:solidFill>
                  <a:schemeClr val="accent2"/>
                </a:solidFill>
              </a:ln>
              <a:effectLst/>
            </c:spPr>
          </c:marker>
          <c:xVal>
            <c:numRef>
              <c:f>'TENA-ROJAS-TIUQUINGA'!$D$19:$D$21</c:f>
              <c:numCache>
                <c:formatCode>General</c:formatCode>
                <c:ptCount val="3"/>
                <c:pt idx="0">
                  <c:v>2025</c:v>
                </c:pt>
                <c:pt idx="2">
                  <c:v>2050</c:v>
                </c:pt>
              </c:numCache>
            </c:numRef>
          </c:xVal>
          <c:yVal>
            <c:numRef>
              <c:f>'TENA-ROJAS-TIUQUINGA'!$E$19:$E$21</c:f>
              <c:numCache>
                <c:formatCode>General</c:formatCode>
                <c:ptCount val="3"/>
                <c:pt idx="0">
                  <c:v>40626.826110279384</c:v>
                </c:pt>
                <c:pt idx="2">
                  <c:v>102570.80415990064</c:v>
                </c:pt>
              </c:numCache>
            </c:numRef>
          </c:yVal>
          <c:smooth val="0"/>
          <c:extLst>
            <c:ext xmlns:c16="http://schemas.microsoft.com/office/drawing/2014/chart" uri="{C3380CC4-5D6E-409C-BE32-E72D297353CC}">
              <c16:uniqueId val="{00000004-0096-4CA0-8EAC-00EFC781FA50}"/>
            </c:ext>
          </c:extLst>
        </c:ser>
        <c:dLbls>
          <c:showLegendKey val="0"/>
          <c:showVal val="0"/>
          <c:showCatName val="0"/>
          <c:showSerName val="0"/>
          <c:showPercent val="0"/>
          <c:showBubbleSize val="0"/>
        </c:dLbls>
        <c:axId val="224995496"/>
        <c:axId val="224995856"/>
      </c:scatterChart>
      <c:valAx>
        <c:axId val="224995496"/>
        <c:scaling>
          <c:orientation val="minMax"/>
          <c:max val="205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AÑO</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995856"/>
        <c:crosses val="autoZero"/>
        <c:crossBetween val="midCat"/>
      </c:valAx>
      <c:valAx>
        <c:axId val="224995856"/>
        <c:scaling>
          <c:orientation val="minMax"/>
          <c:max val="12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POBLACIÓN</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995496"/>
        <c:crosses val="autoZero"/>
        <c:crossBetween val="midCat"/>
        <c:majorUnit val="20000"/>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Población</a:t>
            </a:r>
            <a:r>
              <a:rPr lang="es-ES" baseline="0"/>
              <a:t> Historica de Santa Cruz</a:t>
            </a:r>
            <a:endParaRPr lang="es-E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324759405074366"/>
          <c:y val="0.18097222222222226"/>
          <c:w val="0.8269746281714786"/>
          <c:h val="0.72125801983085447"/>
        </c:manualLayout>
      </c:layout>
      <c:scatterChart>
        <c:scatterStyle val="lineMarker"/>
        <c:varyColors val="0"/>
        <c:ser>
          <c:idx val="0"/>
          <c:order val="0"/>
          <c:tx>
            <c:strRef>
              <c:f>'SANTA CRUZ-DOMINGUEZ-SALTOS'!$B$4</c:f>
              <c:strCache>
                <c:ptCount val="1"/>
                <c:pt idx="0">
                  <c:v>Poblacion</c:v>
                </c:pt>
              </c:strCache>
            </c:strRef>
          </c:tx>
          <c:spPr>
            <a:ln w="38100" cap="rnd">
              <a:noFill/>
              <a:round/>
            </a:ln>
            <a:effectLst/>
          </c:spPr>
          <c:marker>
            <c:symbol val="circle"/>
            <c:size val="5"/>
            <c:spPr>
              <a:solidFill>
                <a:schemeClr val="accent1"/>
              </a:solidFill>
              <a:ln w="9525">
                <a:solidFill>
                  <a:schemeClr val="accent1"/>
                </a:solidFill>
              </a:ln>
              <a:effectLst/>
            </c:spPr>
          </c:marker>
          <c:xVal>
            <c:numRef>
              <c:f>'SANTA CRUZ-DOMINGUEZ-SALTOS'!$A$5:$A$13</c:f>
              <c:numCache>
                <c:formatCode>General</c:formatCode>
                <c:ptCount val="9"/>
                <c:pt idx="0">
                  <c:v>1974</c:v>
                </c:pt>
                <c:pt idx="2">
                  <c:v>1982</c:v>
                </c:pt>
                <c:pt idx="4">
                  <c:v>1990</c:v>
                </c:pt>
                <c:pt idx="6">
                  <c:v>2001</c:v>
                </c:pt>
                <c:pt idx="8">
                  <c:v>2010</c:v>
                </c:pt>
              </c:numCache>
            </c:numRef>
          </c:xVal>
          <c:yVal>
            <c:numRef>
              <c:f>'SANTA CRUZ-DOMINGUEZ-SALTOS'!$B$5:$B$13</c:f>
              <c:numCache>
                <c:formatCode>General</c:formatCode>
                <c:ptCount val="9"/>
                <c:pt idx="0">
                  <c:v>1577</c:v>
                </c:pt>
                <c:pt idx="2">
                  <c:v>3154</c:v>
                </c:pt>
                <c:pt idx="4">
                  <c:v>5318</c:v>
                </c:pt>
                <c:pt idx="6">
                  <c:v>11388</c:v>
                </c:pt>
                <c:pt idx="8">
                  <c:v>15393</c:v>
                </c:pt>
              </c:numCache>
            </c:numRef>
          </c:yVal>
          <c:smooth val="0"/>
          <c:extLst>
            <c:ext xmlns:c16="http://schemas.microsoft.com/office/drawing/2014/chart" uri="{C3380CC4-5D6E-409C-BE32-E72D297353CC}">
              <c16:uniqueId val="{00000000-8978-4CC8-AF22-71BA8D68D8AC}"/>
            </c:ext>
          </c:extLst>
        </c:ser>
        <c:dLbls>
          <c:showLegendKey val="0"/>
          <c:showVal val="0"/>
          <c:showCatName val="0"/>
          <c:showSerName val="0"/>
          <c:showPercent val="0"/>
          <c:showBubbleSize val="0"/>
        </c:dLbls>
        <c:axId val="1746126207"/>
        <c:axId val="1746125247"/>
      </c:scatterChart>
      <c:valAx>
        <c:axId val="174612620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6125247"/>
        <c:crosses val="autoZero"/>
        <c:crossBetween val="midCat"/>
      </c:valAx>
      <c:valAx>
        <c:axId val="17461252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612620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Análisis Población</a:t>
            </a:r>
            <a:r>
              <a:rPr lang="es-ES" baseline="0"/>
              <a:t> Historica de Santa Cruz</a:t>
            </a:r>
            <a:endParaRPr lang="es-E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880314960629919"/>
          <c:y val="0.19486111111111112"/>
          <c:w val="0.8269746281714786"/>
          <c:h val="0.72125801983085447"/>
        </c:manualLayout>
      </c:layout>
      <c:scatterChart>
        <c:scatterStyle val="lineMarker"/>
        <c:varyColors val="0"/>
        <c:ser>
          <c:idx val="0"/>
          <c:order val="0"/>
          <c:tx>
            <c:strRef>
              <c:f>'SANTA CRUZ-DOMINGUEZ-SALTOS'!$B$4</c:f>
              <c:strCache>
                <c:ptCount val="1"/>
                <c:pt idx="0">
                  <c:v>Poblacion</c:v>
                </c:pt>
              </c:strCache>
            </c:strRef>
          </c:tx>
          <c:spPr>
            <a:ln w="38100" cap="rnd">
              <a:noFill/>
              <a:round/>
            </a:ln>
            <a:effectLst/>
          </c:spPr>
          <c:marker>
            <c:symbol val="circle"/>
            <c:size val="5"/>
            <c:spPr>
              <a:solidFill>
                <a:schemeClr val="accent1"/>
              </a:solidFill>
              <a:ln w="9525">
                <a:solidFill>
                  <a:schemeClr val="accent1"/>
                </a:solidFill>
              </a:ln>
              <a:effectLst/>
            </c:spPr>
          </c:marker>
          <c:xVal>
            <c:numRef>
              <c:f>'SANTA CRUZ-DOMINGUEZ-SALTOS'!$A$5:$A$13</c:f>
              <c:numCache>
                <c:formatCode>General</c:formatCode>
                <c:ptCount val="9"/>
                <c:pt idx="0">
                  <c:v>1974</c:v>
                </c:pt>
                <c:pt idx="2">
                  <c:v>1982</c:v>
                </c:pt>
                <c:pt idx="4">
                  <c:v>1990</c:v>
                </c:pt>
                <c:pt idx="6">
                  <c:v>2001</c:v>
                </c:pt>
                <c:pt idx="8">
                  <c:v>2010</c:v>
                </c:pt>
              </c:numCache>
            </c:numRef>
          </c:xVal>
          <c:yVal>
            <c:numRef>
              <c:f>'SANTA CRUZ-DOMINGUEZ-SALTOS'!$B$5:$B$13</c:f>
              <c:numCache>
                <c:formatCode>General</c:formatCode>
                <c:ptCount val="9"/>
                <c:pt idx="0">
                  <c:v>1577</c:v>
                </c:pt>
                <c:pt idx="2">
                  <c:v>3154</c:v>
                </c:pt>
                <c:pt idx="4">
                  <c:v>5318</c:v>
                </c:pt>
                <c:pt idx="6">
                  <c:v>11388</c:v>
                </c:pt>
                <c:pt idx="8">
                  <c:v>15393</c:v>
                </c:pt>
              </c:numCache>
            </c:numRef>
          </c:yVal>
          <c:smooth val="0"/>
          <c:extLst>
            <c:ext xmlns:c16="http://schemas.microsoft.com/office/drawing/2014/chart" uri="{C3380CC4-5D6E-409C-BE32-E72D297353CC}">
              <c16:uniqueId val="{00000000-A0E4-4AC4-B77F-850BB8222199}"/>
            </c:ext>
          </c:extLst>
        </c:ser>
        <c:dLbls>
          <c:showLegendKey val="0"/>
          <c:showVal val="0"/>
          <c:showCatName val="0"/>
          <c:showSerName val="0"/>
          <c:showPercent val="0"/>
          <c:showBubbleSize val="0"/>
        </c:dLbls>
        <c:axId val="1746126207"/>
        <c:axId val="1746125247"/>
      </c:scatterChart>
      <c:valAx>
        <c:axId val="174612620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6125247"/>
        <c:crosses val="autoZero"/>
        <c:crossBetween val="midCat"/>
      </c:valAx>
      <c:valAx>
        <c:axId val="17461252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612620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Comparación Población</a:t>
            </a:r>
            <a:r>
              <a:rPr lang="es-ES" baseline="0"/>
              <a:t> Historica y Futura por los 3 Métodos</a:t>
            </a:r>
            <a:endParaRPr lang="es-E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324759405074366"/>
          <c:y val="0.19486111111111112"/>
          <c:w val="0.8269746281714786"/>
          <c:h val="0.72125801983085447"/>
        </c:manualLayout>
      </c:layout>
      <c:scatterChart>
        <c:scatterStyle val="lineMarker"/>
        <c:varyColors val="0"/>
        <c:ser>
          <c:idx val="0"/>
          <c:order val="0"/>
          <c:tx>
            <c:strRef>
              <c:f>'SANTA CRUZ-DOMINGUEZ-SALTOS'!$G$3</c:f>
              <c:strCache>
                <c:ptCount val="1"/>
                <c:pt idx="0">
                  <c:v>Metodo Geométrico</c:v>
                </c:pt>
              </c:strCache>
            </c:strRef>
          </c:tx>
          <c:spPr>
            <a:ln w="25400" cap="rnd">
              <a:noFill/>
              <a:round/>
            </a:ln>
            <a:effectLst/>
          </c:spPr>
          <c:marker>
            <c:symbol val="circle"/>
            <c:size val="5"/>
            <c:spPr>
              <a:solidFill>
                <a:schemeClr val="accent1"/>
              </a:solidFill>
              <a:ln w="9525">
                <a:solidFill>
                  <a:schemeClr val="accent1"/>
                </a:solidFill>
              </a:ln>
              <a:effectLst/>
            </c:spPr>
          </c:marker>
          <c:xVal>
            <c:numRef>
              <c:f>('SANTA CRUZ-DOMINGUEZ-SALTOS'!$A$5:$A$9,'SANTA CRUZ-DOMINGUEZ-SALTOS'!$A$13,'SANTA CRUZ-DOMINGUEZ-SALTOS'!$A$17:$A$19)</c:f>
              <c:numCache>
                <c:formatCode>General</c:formatCode>
                <c:ptCount val="9"/>
                <c:pt idx="0">
                  <c:v>1974</c:v>
                </c:pt>
                <c:pt idx="2">
                  <c:v>1982</c:v>
                </c:pt>
                <c:pt idx="4">
                  <c:v>1990</c:v>
                </c:pt>
                <c:pt idx="5">
                  <c:v>2010</c:v>
                </c:pt>
                <c:pt idx="6">
                  <c:v>2025</c:v>
                </c:pt>
                <c:pt idx="8">
                  <c:v>2050</c:v>
                </c:pt>
              </c:numCache>
            </c:numRef>
          </c:xVal>
          <c:yVal>
            <c:numRef>
              <c:f>('SANTA CRUZ-DOMINGUEZ-SALTOS'!$H$5:$H$9,'SANTA CRUZ-DOMINGUEZ-SALTOS'!$H$13,'SANTA CRUZ-DOMINGUEZ-SALTOS'!$H$17:$H$19)</c:f>
              <c:numCache>
                <c:formatCode>General</c:formatCode>
                <c:ptCount val="9"/>
                <c:pt idx="0">
                  <c:v>1577</c:v>
                </c:pt>
                <c:pt idx="2">
                  <c:v>3154</c:v>
                </c:pt>
                <c:pt idx="4">
                  <c:v>5318</c:v>
                </c:pt>
                <c:pt idx="5">
                  <c:v>15393</c:v>
                </c:pt>
                <c:pt idx="6" formatCode="0">
                  <c:v>25436.047122175198</c:v>
                </c:pt>
                <c:pt idx="8" formatCode="0">
                  <c:v>58748.061392425232</c:v>
                </c:pt>
              </c:numCache>
            </c:numRef>
          </c:yVal>
          <c:smooth val="0"/>
          <c:extLst>
            <c:ext xmlns:c16="http://schemas.microsoft.com/office/drawing/2014/chart" uri="{C3380CC4-5D6E-409C-BE32-E72D297353CC}">
              <c16:uniqueId val="{00000000-4085-4BA8-9577-C8A838B81962}"/>
            </c:ext>
          </c:extLst>
        </c:ser>
        <c:ser>
          <c:idx val="1"/>
          <c:order val="1"/>
          <c:tx>
            <c:strRef>
              <c:f>'SANTA CRUZ-DOMINGUEZ-SALTOS'!$D$3</c:f>
              <c:strCache>
                <c:ptCount val="1"/>
                <c:pt idx="0">
                  <c:v>Metodo Aritmético</c:v>
                </c:pt>
              </c:strCache>
            </c:strRef>
          </c:tx>
          <c:spPr>
            <a:ln w="25400" cap="rnd">
              <a:noFill/>
              <a:round/>
            </a:ln>
            <a:effectLst/>
          </c:spPr>
          <c:marker>
            <c:symbol val="circle"/>
            <c:size val="5"/>
            <c:spPr>
              <a:solidFill>
                <a:schemeClr val="accent3"/>
              </a:solidFill>
              <a:ln w="9525">
                <a:solidFill>
                  <a:schemeClr val="accent3"/>
                </a:solidFill>
              </a:ln>
              <a:effectLst/>
            </c:spPr>
          </c:marker>
          <c:xVal>
            <c:numRef>
              <c:f>('SANTA CRUZ-DOMINGUEZ-SALTOS'!$A$5:$A$9,'SANTA CRUZ-DOMINGUEZ-SALTOS'!$A$13,'SANTA CRUZ-DOMINGUEZ-SALTOS'!$A$17:$A$19)</c:f>
              <c:numCache>
                <c:formatCode>General</c:formatCode>
                <c:ptCount val="9"/>
                <c:pt idx="0">
                  <c:v>1974</c:v>
                </c:pt>
                <c:pt idx="2">
                  <c:v>1982</c:v>
                </c:pt>
                <c:pt idx="4">
                  <c:v>1990</c:v>
                </c:pt>
                <c:pt idx="5">
                  <c:v>2010</c:v>
                </c:pt>
                <c:pt idx="6">
                  <c:v>2025</c:v>
                </c:pt>
                <c:pt idx="8">
                  <c:v>2050</c:v>
                </c:pt>
              </c:numCache>
            </c:numRef>
          </c:xVal>
          <c:yVal>
            <c:numRef>
              <c:f>('SANTA CRUZ-DOMINGUEZ-SALTOS'!$B$5:$B$9,'SANTA CRUZ-DOMINGUEZ-SALTOS'!$B$13,'SANTA CRUZ-DOMINGUEZ-SALTOS'!$B$17:$B$19)</c:f>
              <c:numCache>
                <c:formatCode>General</c:formatCode>
                <c:ptCount val="9"/>
                <c:pt idx="0">
                  <c:v>1577</c:v>
                </c:pt>
                <c:pt idx="2">
                  <c:v>3154</c:v>
                </c:pt>
                <c:pt idx="4">
                  <c:v>5318</c:v>
                </c:pt>
                <c:pt idx="5">
                  <c:v>15393</c:v>
                </c:pt>
                <c:pt idx="6" formatCode="0">
                  <c:v>21729.590909090912</c:v>
                </c:pt>
                <c:pt idx="8" formatCode="0">
                  <c:v>32290.57575757576</c:v>
                </c:pt>
              </c:numCache>
            </c:numRef>
          </c:yVal>
          <c:smooth val="0"/>
          <c:extLst>
            <c:ext xmlns:c16="http://schemas.microsoft.com/office/drawing/2014/chart" uri="{C3380CC4-5D6E-409C-BE32-E72D297353CC}">
              <c16:uniqueId val="{00000001-4085-4BA8-9577-C8A838B81962}"/>
            </c:ext>
          </c:extLst>
        </c:ser>
        <c:ser>
          <c:idx val="2"/>
          <c:order val="2"/>
          <c:tx>
            <c:strRef>
              <c:f>'SANTA CRUZ-DOMINGUEZ-SALTOS'!$K$3</c:f>
              <c:strCache>
                <c:ptCount val="1"/>
                <c:pt idx="0">
                  <c:v>Metodo Mixto</c:v>
                </c:pt>
              </c:strCache>
            </c:strRef>
          </c:tx>
          <c:spPr>
            <a:ln w="25400" cap="rnd">
              <a:noFill/>
              <a:round/>
            </a:ln>
            <a:effectLst/>
          </c:spPr>
          <c:marker>
            <c:symbol val="circle"/>
            <c:size val="5"/>
            <c:spPr>
              <a:solidFill>
                <a:schemeClr val="accent5"/>
              </a:solidFill>
              <a:ln w="9525">
                <a:solidFill>
                  <a:schemeClr val="accent5"/>
                </a:solidFill>
              </a:ln>
              <a:effectLst/>
            </c:spPr>
          </c:marker>
          <c:xVal>
            <c:numRef>
              <c:f>('SANTA CRUZ-DOMINGUEZ-SALTOS'!$A$5:$A$9,'SANTA CRUZ-DOMINGUEZ-SALTOS'!$A$13,'SANTA CRUZ-DOMINGUEZ-SALTOS'!$A$17:$A$19)</c:f>
              <c:numCache>
                <c:formatCode>General</c:formatCode>
                <c:ptCount val="9"/>
                <c:pt idx="0">
                  <c:v>1974</c:v>
                </c:pt>
                <c:pt idx="2">
                  <c:v>1982</c:v>
                </c:pt>
                <c:pt idx="4">
                  <c:v>1990</c:v>
                </c:pt>
                <c:pt idx="5">
                  <c:v>2010</c:v>
                </c:pt>
                <c:pt idx="6">
                  <c:v>2025</c:v>
                </c:pt>
                <c:pt idx="8">
                  <c:v>2050</c:v>
                </c:pt>
              </c:numCache>
            </c:numRef>
          </c:xVal>
          <c:yVal>
            <c:numRef>
              <c:f>('SANTA CRUZ-DOMINGUEZ-SALTOS'!$K$5:$K$9,'SANTA CRUZ-DOMINGUEZ-SALTOS'!$K$13,'SANTA CRUZ-DOMINGUEZ-SALTOS'!$K$17:$K$19)</c:f>
              <c:numCache>
                <c:formatCode>General</c:formatCode>
                <c:ptCount val="9"/>
                <c:pt idx="0">
                  <c:v>1577</c:v>
                </c:pt>
                <c:pt idx="2">
                  <c:v>3154</c:v>
                </c:pt>
                <c:pt idx="4">
                  <c:v>5318</c:v>
                </c:pt>
                <c:pt idx="5">
                  <c:v>15393</c:v>
                </c:pt>
                <c:pt idx="6" formatCode="0">
                  <c:v>23583</c:v>
                </c:pt>
                <c:pt idx="8" formatCode="0">
                  <c:v>45520</c:v>
                </c:pt>
              </c:numCache>
            </c:numRef>
          </c:yVal>
          <c:smooth val="0"/>
          <c:extLst>
            <c:ext xmlns:c16="http://schemas.microsoft.com/office/drawing/2014/chart" uri="{C3380CC4-5D6E-409C-BE32-E72D297353CC}">
              <c16:uniqueId val="{00000002-4085-4BA8-9577-C8A838B81962}"/>
            </c:ext>
          </c:extLst>
        </c:ser>
        <c:dLbls>
          <c:showLegendKey val="0"/>
          <c:showVal val="0"/>
          <c:showCatName val="0"/>
          <c:showSerName val="0"/>
          <c:showPercent val="0"/>
          <c:showBubbleSize val="0"/>
        </c:dLbls>
        <c:axId val="1746126207"/>
        <c:axId val="1746125247"/>
      </c:scatterChart>
      <c:valAx>
        <c:axId val="174612620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6125247"/>
        <c:crosses val="autoZero"/>
        <c:crossBetween val="midCat"/>
      </c:valAx>
      <c:valAx>
        <c:axId val="17461252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6126207"/>
        <c:crosses val="autoZero"/>
        <c:crossBetween val="midCat"/>
        <c:majorUnit val="10000"/>
        <c:minorUnit val="100"/>
      </c:valAx>
      <c:spPr>
        <a:noFill/>
        <a:ln>
          <a:noFill/>
        </a:ln>
        <a:effectLst/>
      </c:spPr>
    </c:plotArea>
    <c:legend>
      <c:legendPos val="r"/>
      <c:layout>
        <c:manualLayout>
          <c:xMode val="edge"/>
          <c:yMode val="edge"/>
          <c:x val="0.19334873867493715"/>
          <c:y val="0.31357538641003208"/>
          <c:w val="0.2407231061701505"/>
          <c:h val="0.236907732511094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sz="1400" b="0" i="0" u="none" strike="noStrike" kern="1200" spc="0" baseline="0">
                <a:solidFill>
                  <a:sysClr val="windowText" lastClr="000000">
                    <a:lumMod val="65000"/>
                    <a:lumOff val="35000"/>
                  </a:sysClr>
                </a:solidFill>
              </a:rPr>
              <a:t>Análisis Grafico de Dispersión de Santa Cruz</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381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0.357129774649525"/>
                  <c:y val="-4.1666666666666669E-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('SANTA CRUZ-DOMINGUEZ-SALTOS'!$A$5,'SANTA CRUZ-DOMINGUEZ-SALTOS'!$A$7,'SANTA CRUZ-DOMINGUEZ-SALTOS'!$A$9,'SANTA CRUZ-DOMINGUEZ-SALTOS'!$A$13)</c:f>
              <c:numCache>
                <c:formatCode>General</c:formatCode>
                <c:ptCount val="4"/>
                <c:pt idx="0">
                  <c:v>1974</c:v>
                </c:pt>
                <c:pt idx="1">
                  <c:v>1982</c:v>
                </c:pt>
                <c:pt idx="2">
                  <c:v>1990</c:v>
                </c:pt>
                <c:pt idx="3">
                  <c:v>2010</c:v>
                </c:pt>
              </c:numCache>
            </c:numRef>
          </c:xVal>
          <c:yVal>
            <c:numRef>
              <c:f>('SANTA CRUZ-DOMINGUEZ-SALTOS'!$B$5,'SANTA CRUZ-DOMINGUEZ-SALTOS'!$B$7,'SANTA CRUZ-DOMINGUEZ-SALTOS'!$B$9,'SANTA CRUZ-DOMINGUEZ-SALTOS'!$B$13)</c:f>
              <c:numCache>
                <c:formatCode>General</c:formatCode>
                <c:ptCount val="4"/>
                <c:pt idx="0">
                  <c:v>1577</c:v>
                </c:pt>
                <c:pt idx="1">
                  <c:v>3154</c:v>
                </c:pt>
                <c:pt idx="2">
                  <c:v>5318</c:v>
                </c:pt>
                <c:pt idx="3">
                  <c:v>15393</c:v>
                </c:pt>
              </c:numCache>
            </c:numRef>
          </c:yVal>
          <c:smooth val="0"/>
          <c:extLst>
            <c:ext xmlns:c16="http://schemas.microsoft.com/office/drawing/2014/chart" uri="{C3380CC4-5D6E-409C-BE32-E72D297353CC}">
              <c16:uniqueId val="{00000001-3585-4C04-B2F3-322D5DD90CF4}"/>
            </c:ext>
          </c:extLst>
        </c:ser>
        <c:dLbls>
          <c:showLegendKey val="0"/>
          <c:showVal val="0"/>
          <c:showCatName val="0"/>
          <c:showSerName val="0"/>
          <c:showPercent val="0"/>
          <c:showBubbleSize val="0"/>
        </c:dLbls>
        <c:axId val="1306400351"/>
        <c:axId val="1306394111"/>
      </c:scatterChart>
      <c:valAx>
        <c:axId val="130640035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6394111"/>
        <c:crosses val="autoZero"/>
        <c:crossBetween val="midCat"/>
      </c:valAx>
      <c:valAx>
        <c:axId val="13063941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640035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C" b="1"/>
              <a:t>3. POBLACIÓN HISTORICA DE CUENCA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27584070796460175"/>
                  <c:y val="2.9930373286672498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'CUENCA-ACHACNE-DAMIAN'!$A$22:$A$28</c:f>
              <c:numCache>
                <c:formatCode>General</c:formatCode>
                <c:ptCount val="7"/>
                <c:pt idx="0">
                  <c:v>1974</c:v>
                </c:pt>
                <c:pt idx="2">
                  <c:v>1982</c:v>
                </c:pt>
                <c:pt idx="4">
                  <c:v>2001</c:v>
                </c:pt>
                <c:pt idx="6">
                  <c:v>2010</c:v>
                </c:pt>
              </c:numCache>
            </c:numRef>
          </c:xVal>
          <c:yVal>
            <c:numRef>
              <c:f>'CUENCA-ACHACNE-DAMIAN'!$B$22:$B$28</c:f>
              <c:numCache>
                <c:formatCode>General</c:formatCode>
                <c:ptCount val="7"/>
                <c:pt idx="0">
                  <c:v>104470</c:v>
                </c:pt>
                <c:pt idx="2">
                  <c:v>152406</c:v>
                </c:pt>
                <c:pt idx="4">
                  <c:v>277374</c:v>
                </c:pt>
                <c:pt idx="6">
                  <c:v>329737</c:v>
                </c:pt>
              </c:numCache>
            </c:numRef>
          </c:yVal>
          <c:smooth val="0"/>
          <c:extLst>
            <c:ext xmlns:c16="http://schemas.microsoft.com/office/drawing/2014/chart" uri="{C3380CC4-5D6E-409C-BE32-E72D297353CC}">
              <c16:uniqueId val="{00000001-4C45-416C-B614-96BD8A0318E4}"/>
            </c:ext>
          </c:extLst>
        </c:ser>
        <c:dLbls>
          <c:showLegendKey val="0"/>
          <c:showVal val="0"/>
          <c:showCatName val="0"/>
          <c:showSerName val="0"/>
          <c:showPercent val="0"/>
          <c:showBubbleSize val="0"/>
        </c:dLbls>
        <c:axId val="333454367"/>
        <c:axId val="333452927"/>
      </c:scatterChart>
      <c:valAx>
        <c:axId val="333454367"/>
        <c:scaling>
          <c:orientation val="minMax"/>
          <c:max val="201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a:t>Tiempo (años)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452927"/>
        <c:crosses val="autoZero"/>
        <c:crossBetween val="midCat"/>
      </c:valAx>
      <c:valAx>
        <c:axId val="33345292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a:t>Población (hab)</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45436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sz="1400" b="0" i="0" u="none" strike="noStrike" kern="1200" spc="0" baseline="0">
                <a:solidFill>
                  <a:sysClr val="windowText" lastClr="000000">
                    <a:lumMod val="65000"/>
                    <a:lumOff val="35000"/>
                  </a:sysClr>
                </a:solidFill>
              </a:rPr>
              <a:t>Población Historica y Futura de Santa Cruz</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381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0.30407699037620295"/>
                  <c:y val="-1.8715368912219305E-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('SANTA CRUZ-DOMINGUEZ-SALTOS'!$A$5:$A$9,'SANTA CRUZ-DOMINGUEZ-SALTOS'!$A$13,'SANTA CRUZ-DOMINGUEZ-SALTOS'!$A$17:$A$19)</c:f>
              <c:numCache>
                <c:formatCode>General</c:formatCode>
                <c:ptCount val="9"/>
                <c:pt idx="0">
                  <c:v>1974</c:v>
                </c:pt>
                <c:pt idx="2">
                  <c:v>1982</c:v>
                </c:pt>
                <c:pt idx="4">
                  <c:v>1990</c:v>
                </c:pt>
                <c:pt idx="5">
                  <c:v>2010</c:v>
                </c:pt>
                <c:pt idx="6">
                  <c:v>2025</c:v>
                </c:pt>
                <c:pt idx="8">
                  <c:v>2050</c:v>
                </c:pt>
              </c:numCache>
            </c:numRef>
          </c:xVal>
          <c:yVal>
            <c:numRef>
              <c:f>('SANTA CRUZ-DOMINGUEZ-SALTOS'!$H$5:$H$9,'SANTA CRUZ-DOMINGUEZ-SALTOS'!$H$13,'SANTA CRUZ-DOMINGUEZ-SALTOS'!$H$17:$H$19)</c:f>
              <c:numCache>
                <c:formatCode>General</c:formatCode>
                <c:ptCount val="9"/>
                <c:pt idx="0">
                  <c:v>1577</c:v>
                </c:pt>
                <c:pt idx="2">
                  <c:v>3154</c:v>
                </c:pt>
                <c:pt idx="4">
                  <c:v>5318</c:v>
                </c:pt>
                <c:pt idx="5">
                  <c:v>15393</c:v>
                </c:pt>
                <c:pt idx="6" formatCode="0">
                  <c:v>25436.047122175198</c:v>
                </c:pt>
                <c:pt idx="8" formatCode="0">
                  <c:v>58748.061392425232</c:v>
                </c:pt>
              </c:numCache>
            </c:numRef>
          </c:yVal>
          <c:smooth val="0"/>
          <c:extLst>
            <c:ext xmlns:c16="http://schemas.microsoft.com/office/drawing/2014/chart" uri="{C3380CC4-5D6E-409C-BE32-E72D297353CC}">
              <c16:uniqueId val="{00000001-F709-4A26-A751-AB4854B0702F}"/>
            </c:ext>
          </c:extLst>
        </c:ser>
        <c:dLbls>
          <c:showLegendKey val="0"/>
          <c:showVal val="0"/>
          <c:showCatName val="0"/>
          <c:showSerName val="0"/>
          <c:showPercent val="0"/>
          <c:showBubbleSize val="0"/>
        </c:dLbls>
        <c:axId val="969866959"/>
        <c:axId val="1387987679"/>
      </c:scatterChart>
      <c:valAx>
        <c:axId val="96986695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7987679"/>
        <c:crosses val="autoZero"/>
        <c:crossBetween val="midCat"/>
      </c:valAx>
      <c:valAx>
        <c:axId val="13879876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86695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C" sz="1300" b="1"/>
              <a:t>4. PROYECCIÓN POBLACIONAL DE CUENCA A 2050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0"/>
            <c:trendlineLbl>
              <c:layout>
                <c:manualLayout>
                  <c:x val="0.14658871798414752"/>
                  <c:y val="5.0788796125884217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'CUENCA-ACHACNE-DAMIAN'!$A$22:$A$28</c:f>
              <c:numCache>
                <c:formatCode>General</c:formatCode>
                <c:ptCount val="7"/>
                <c:pt idx="0">
                  <c:v>1974</c:v>
                </c:pt>
                <c:pt idx="2">
                  <c:v>1982</c:v>
                </c:pt>
                <c:pt idx="4">
                  <c:v>2001</c:v>
                </c:pt>
                <c:pt idx="6">
                  <c:v>2010</c:v>
                </c:pt>
              </c:numCache>
            </c:numRef>
          </c:xVal>
          <c:yVal>
            <c:numRef>
              <c:f>'CUENCA-ACHACNE-DAMIAN'!$B$22:$B$28</c:f>
              <c:numCache>
                <c:formatCode>General</c:formatCode>
                <c:ptCount val="7"/>
                <c:pt idx="0">
                  <c:v>104470</c:v>
                </c:pt>
                <c:pt idx="2">
                  <c:v>152406</c:v>
                </c:pt>
                <c:pt idx="4">
                  <c:v>277374</c:v>
                </c:pt>
                <c:pt idx="6">
                  <c:v>329737</c:v>
                </c:pt>
              </c:numCache>
            </c:numRef>
          </c:yVal>
          <c:smooth val="0"/>
          <c:extLst>
            <c:ext xmlns:c16="http://schemas.microsoft.com/office/drawing/2014/chart" uri="{C3380CC4-5D6E-409C-BE32-E72D297353CC}">
              <c16:uniqueId val="{00000001-C499-417B-855D-2E4DFA6160A1}"/>
            </c:ext>
          </c:extLst>
        </c:ser>
        <c:ser>
          <c:idx val="1"/>
          <c:order val="1"/>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0"/>
          </c:trendline>
          <c:xVal>
            <c:numRef>
              <c:f>'CUENCA-ACHACNE-DAMIAN'!$A$33:$A$34</c:f>
              <c:numCache>
                <c:formatCode>General</c:formatCode>
                <c:ptCount val="2"/>
                <c:pt idx="0">
                  <c:v>2025</c:v>
                </c:pt>
                <c:pt idx="1">
                  <c:v>2050</c:v>
                </c:pt>
              </c:numCache>
            </c:numRef>
          </c:xVal>
          <c:yVal>
            <c:numRef>
              <c:f>'CUENCA-ACHACNE-DAMIAN'!$B$33:$B$34</c:f>
              <c:numCache>
                <c:formatCode>0</c:formatCode>
                <c:ptCount val="2"/>
                <c:pt idx="0">
                  <c:v>421673.87134502927</c:v>
                </c:pt>
                <c:pt idx="1">
                  <c:v>574901.99025341135</c:v>
                </c:pt>
              </c:numCache>
            </c:numRef>
          </c:yVal>
          <c:smooth val="0"/>
          <c:extLst>
            <c:ext xmlns:c16="http://schemas.microsoft.com/office/drawing/2014/chart" uri="{C3380CC4-5D6E-409C-BE32-E72D297353CC}">
              <c16:uniqueId val="{00000003-C499-417B-855D-2E4DFA6160A1}"/>
            </c:ext>
          </c:extLst>
        </c:ser>
        <c:dLbls>
          <c:showLegendKey val="0"/>
          <c:showVal val="0"/>
          <c:showCatName val="0"/>
          <c:showSerName val="0"/>
          <c:showPercent val="0"/>
          <c:showBubbleSize val="0"/>
        </c:dLbls>
        <c:axId val="333454367"/>
        <c:axId val="333452927"/>
      </c:scatterChart>
      <c:valAx>
        <c:axId val="333454367"/>
        <c:scaling>
          <c:orientation val="minMax"/>
          <c:max val="205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a:t>Tiempo (años)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452927"/>
        <c:crosses val="autoZero"/>
        <c:crossBetween val="midCat"/>
      </c:valAx>
      <c:valAx>
        <c:axId val="33345292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C"/>
                  <a:t>Población (hab)</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45436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a:solidFill>
                  <a:sysClr val="windowText" lastClr="000000"/>
                </a:solidFill>
              </a:rPr>
              <a:t>Población</a:t>
            </a:r>
            <a:r>
              <a:rPr lang="en-US" sz="1400" b="1" baseline="0">
                <a:solidFill>
                  <a:sysClr val="windowText" lastClr="000000"/>
                </a:solidFill>
              </a:rPr>
              <a:t> de crecimiento histórico Cánton Guano</a:t>
            </a:r>
            <a:endParaRPr lang="en-US" sz="1400" b="1">
              <a:solidFill>
                <a:sysClr val="windowText" lastClr="000000"/>
              </a:solidFill>
            </a:endParaRPr>
          </a:p>
        </c:rich>
      </c:tx>
      <c:layout>
        <c:manualLayout>
          <c:xMode val="edge"/>
          <c:yMode val="edge"/>
          <c:x val="0.24618744531933515"/>
          <c:y val="4.629629629629629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scatterChart>
        <c:scatterStyle val="lineMarker"/>
        <c:varyColors val="0"/>
        <c:ser>
          <c:idx val="0"/>
          <c:order val="0"/>
          <c:tx>
            <c:v>POBLACIÓN HISTORICA DE GUANO</c:v>
          </c:tx>
          <c:spPr>
            <a:ln w="25400" cap="rnd">
              <a:noFill/>
              <a:round/>
            </a:ln>
            <a:effectLst/>
          </c:spPr>
          <c:marker>
            <c:symbol val="circle"/>
            <c:size val="5"/>
            <c:spPr>
              <a:solidFill>
                <a:schemeClr val="accent1"/>
              </a:solidFill>
              <a:ln w="9525">
                <a:solidFill>
                  <a:schemeClr val="accent1"/>
                </a:solidFill>
              </a:ln>
              <a:effectLst/>
            </c:spPr>
          </c:marker>
          <c:xVal>
            <c:numRef>
              <c:f>'GUANO-GUACHO-ROMERO'!$A$5:$A$17</c:f>
              <c:numCache>
                <c:formatCode>General</c:formatCode>
                <c:ptCount val="13"/>
                <c:pt idx="0">
                  <c:v>1950</c:v>
                </c:pt>
                <c:pt idx="2">
                  <c:v>1962</c:v>
                </c:pt>
                <c:pt idx="4">
                  <c:v>1974</c:v>
                </c:pt>
                <c:pt idx="6">
                  <c:v>1982</c:v>
                </c:pt>
                <c:pt idx="8">
                  <c:v>1990</c:v>
                </c:pt>
                <c:pt idx="10">
                  <c:v>2001</c:v>
                </c:pt>
                <c:pt idx="12">
                  <c:v>2010</c:v>
                </c:pt>
              </c:numCache>
            </c:numRef>
          </c:xVal>
          <c:yVal>
            <c:numRef>
              <c:f>'GUANO-GUACHO-ROMERO'!$B$5:$B$17</c:f>
              <c:numCache>
                <c:formatCode>General</c:formatCode>
                <c:ptCount val="13"/>
                <c:pt idx="0">
                  <c:v>4924</c:v>
                </c:pt>
                <c:pt idx="2">
                  <c:v>4455</c:v>
                </c:pt>
                <c:pt idx="4">
                  <c:v>5389</c:v>
                </c:pt>
                <c:pt idx="6">
                  <c:v>6136</c:v>
                </c:pt>
                <c:pt idx="8">
                  <c:v>6584</c:v>
                </c:pt>
                <c:pt idx="10">
                  <c:v>6872</c:v>
                </c:pt>
                <c:pt idx="12">
                  <c:v>7758</c:v>
                </c:pt>
              </c:numCache>
            </c:numRef>
          </c:yVal>
          <c:smooth val="0"/>
          <c:extLst>
            <c:ext xmlns:c16="http://schemas.microsoft.com/office/drawing/2014/chart" uri="{C3380CC4-5D6E-409C-BE32-E72D297353CC}">
              <c16:uniqueId val="{00000000-EFF8-4ECF-B428-709ADBEEB677}"/>
            </c:ext>
          </c:extLst>
        </c:ser>
        <c:dLbls>
          <c:showLegendKey val="0"/>
          <c:showVal val="0"/>
          <c:showCatName val="0"/>
          <c:showSerName val="0"/>
          <c:showPercent val="0"/>
          <c:showBubbleSize val="0"/>
        </c:dLbls>
        <c:axId val="1625041712"/>
        <c:axId val="1625046992"/>
      </c:scatterChart>
      <c:valAx>
        <c:axId val="16250417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EC" b="1">
                    <a:solidFill>
                      <a:sysClr val="windowText" lastClr="000000"/>
                    </a:solidFill>
                  </a:rPr>
                  <a:t>Censos</a:t>
                </a:r>
                <a:r>
                  <a:rPr lang="es-EC" b="1" baseline="0">
                    <a:solidFill>
                      <a:sysClr val="windowText" lastClr="000000"/>
                    </a:solidFill>
                  </a:rPr>
                  <a:t> (Años)</a:t>
                </a:r>
                <a:endParaRPr lang="es-EC" b="1">
                  <a:solidFill>
                    <a:sysClr val="windowText" lastClr="000000"/>
                  </a:solidFill>
                </a:endParaRP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5046992"/>
        <c:crosses val="autoZero"/>
        <c:crossBetween val="midCat"/>
      </c:valAx>
      <c:valAx>
        <c:axId val="1625046992"/>
        <c:scaling>
          <c:orientation val="minMax"/>
          <c:min val="3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EC" b="1">
                    <a:solidFill>
                      <a:sysClr val="windowText" lastClr="000000"/>
                    </a:solidFill>
                  </a:rPr>
                  <a:t>Población</a:t>
                </a:r>
                <a:r>
                  <a:rPr lang="es-EC" b="1" baseline="0">
                    <a:solidFill>
                      <a:sysClr val="windowText" lastClr="000000"/>
                    </a:solidFill>
                  </a:rPr>
                  <a:t> (hab)</a:t>
                </a:r>
                <a:endParaRPr lang="es-EC" b="1">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504171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5.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4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9525" cap="rnd">
        <a:solidFill>
          <a:schemeClr val="phClr"/>
        </a:solidFill>
        <a:round/>
      </a:ln>
    </cs:spPr>
  </cs:dataPointLine>
  <cs:dataPointMarker>
    <cs:lnRef idx="0">
      <cs:styleClr val="auto"/>
    </cs:lnRef>
    <cs:fillRef idx="3">
      <cs:styleClr val="auto"/>
    </cs:fillRef>
    <cs:effectRef idx="2"/>
    <cs:fontRef idx="minor">
      <a:schemeClr val="tx2"/>
    </cs:fontRef>
    <cs:spPr>
      <a:ln w="9525">
        <a:solidFill>
          <a:schemeClr val="phClr"/>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9525" cap="rnd">
        <a:solidFill>
          <a:schemeClr val="phClr"/>
        </a:solidFill>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spPr>
      <a:ln>
        <a:solidFill>
          <a:schemeClr val="tx2">
            <a:lumMod val="40000"/>
            <a:lumOff val="60000"/>
          </a:schemeClr>
        </a:solidFill>
      </a:ln>
    </cs:spPr>
    <cs:defRPr sz="900" kern="1200"/>
  </cs:valueAxis>
  <cs:wall>
    <cs:lnRef idx="0"/>
    <cs:fillRef idx="0"/>
    <cs:effectRef idx="0"/>
    <cs:fontRef idx="minor">
      <a:schemeClr val="tx2"/>
    </cs:fontRef>
  </cs:wall>
</cs:chartStyle>
</file>

<file path=xl/charts/style46.xml><?xml version="1.0" encoding="utf-8"?>
<cs:chartStyle xmlns:cs="http://schemas.microsoft.com/office/drawing/2012/chartStyle" xmlns:a="http://schemas.openxmlformats.org/drawingml/2006/main" id="24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9525" cap="rnd">
        <a:solidFill>
          <a:schemeClr val="phClr"/>
        </a:solidFill>
        <a:round/>
      </a:ln>
    </cs:spPr>
  </cs:dataPointLine>
  <cs:dataPointMarker>
    <cs:lnRef idx="0">
      <cs:styleClr val="auto"/>
    </cs:lnRef>
    <cs:fillRef idx="3">
      <cs:styleClr val="auto"/>
    </cs:fillRef>
    <cs:effectRef idx="2"/>
    <cs:fontRef idx="minor">
      <a:schemeClr val="tx2"/>
    </cs:fontRef>
    <cs:spPr>
      <a:ln w="9525">
        <a:solidFill>
          <a:schemeClr val="phClr"/>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9525" cap="rnd">
        <a:solidFill>
          <a:schemeClr val="phClr"/>
        </a:solidFill>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spPr>
      <a:ln>
        <a:solidFill>
          <a:schemeClr val="tx2">
            <a:lumMod val="40000"/>
            <a:lumOff val="60000"/>
          </a:schemeClr>
        </a:solidFill>
      </a:ln>
    </cs:spPr>
    <cs:defRPr sz="900" kern="1200"/>
  </cs:valueAxis>
  <cs:wall>
    <cs:lnRef idx="0"/>
    <cs:fillRef idx="0"/>
    <cs:effectRef idx="0"/>
    <cs:fontRef idx="minor">
      <a:schemeClr val="tx2"/>
    </cs:fontRef>
  </cs:wall>
</cs:chartStyle>
</file>

<file path=xl/charts/style47.xml><?xml version="1.0" encoding="utf-8"?>
<cs:chartStyle xmlns:cs="http://schemas.microsoft.com/office/drawing/2012/chartStyle" xmlns:a="http://schemas.openxmlformats.org/drawingml/2006/main" id="24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9525" cap="rnd">
        <a:solidFill>
          <a:schemeClr val="phClr"/>
        </a:solidFill>
        <a:round/>
      </a:ln>
    </cs:spPr>
  </cs:dataPointLine>
  <cs:dataPointMarker>
    <cs:lnRef idx="0">
      <cs:styleClr val="auto"/>
    </cs:lnRef>
    <cs:fillRef idx="3">
      <cs:styleClr val="auto"/>
    </cs:fillRef>
    <cs:effectRef idx="2"/>
    <cs:fontRef idx="minor">
      <a:schemeClr val="tx2"/>
    </cs:fontRef>
    <cs:spPr>
      <a:ln w="9525">
        <a:solidFill>
          <a:schemeClr val="phClr"/>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9525" cap="rnd">
        <a:solidFill>
          <a:schemeClr val="phClr"/>
        </a:solidFill>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spPr>
      <a:ln>
        <a:solidFill>
          <a:schemeClr val="tx2">
            <a:lumMod val="40000"/>
            <a:lumOff val="60000"/>
          </a:schemeClr>
        </a:solidFill>
      </a:ln>
    </cs:spPr>
    <cs:defRPr sz="900" kern="1200"/>
  </cs:valueAxis>
  <cs:wall>
    <cs:lnRef idx="0"/>
    <cs:fillRef idx="0"/>
    <cs:effectRef idx="0"/>
    <cs:fontRef idx="minor">
      <a:schemeClr val="tx2"/>
    </cs:fontRef>
  </cs:wall>
</cs:chartStyle>
</file>

<file path=xl/charts/style48.xml><?xml version="1.0" encoding="utf-8"?>
<cs:chartStyle xmlns:cs="http://schemas.microsoft.com/office/drawing/2012/chartStyle" xmlns:a="http://schemas.openxmlformats.org/drawingml/2006/main" id="24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9525" cap="rnd">
        <a:solidFill>
          <a:schemeClr val="phClr"/>
        </a:solidFill>
        <a:round/>
      </a:ln>
    </cs:spPr>
  </cs:dataPointLine>
  <cs:dataPointMarker>
    <cs:lnRef idx="0">
      <cs:styleClr val="auto"/>
    </cs:lnRef>
    <cs:fillRef idx="3">
      <cs:styleClr val="auto"/>
    </cs:fillRef>
    <cs:effectRef idx="2"/>
    <cs:fontRef idx="minor">
      <a:schemeClr val="tx2"/>
    </cs:fontRef>
    <cs:spPr>
      <a:ln w="9525">
        <a:solidFill>
          <a:schemeClr val="phClr"/>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9525" cap="rnd">
        <a:solidFill>
          <a:schemeClr val="phClr"/>
        </a:solidFill>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spPr>
      <a:ln>
        <a:solidFill>
          <a:schemeClr val="tx2">
            <a:lumMod val="40000"/>
            <a:lumOff val="60000"/>
          </a:schemeClr>
        </a:solidFill>
      </a:ln>
    </cs:spPr>
    <cs:defRPr sz="900" kern="1200"/>
  </cs:valueAxis>
  <cs:wall>
    <cs:lnRef idx="0"/>
    <cs:fillRef idx="0"/>
    <cs:effectRef idx="0"/>
    <cs:fontRef idx="minor">
      <a:schemeClr val="tx2"/>
    </cs:fontRef>
  </cs:wall>
</cs:chartStyle>
</file>

<file path=xl/charts/style49.xml><?xml version="1.0" encoding="utf-8"?>
<cs:chartStyle xmlns:cs="http://schemas.microsoft.com/office/drawing/2012/chartStyle" xmlns:a="http://schemas.openxmlformats.org/drawingml/2006/main" id="24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9525" cap="rnd">
        <a:solidFill>
          <a:schemeClr val="phClr"/>
        </a:solidFill>
        <a:round/>
      </a:ln>
    </cs:spPr>
  </cs:dataPointLine>
  <cs:dataPointMarker>
    <cs:lnRef idx="0">
      <cs:styleClr val="auto"/>
    </cs:lnRef>
    <cs:fillRef idx="3">
      <cs:styleClr val="auto"/>
    </cs:fillRef>
    <cs:effectRef idx="2"/>
    <cs:fontRef idx="minor">
      <a:schemeClr val="tx2"/>
    </cs:fontRef>
    <cs:spPr>
      <a:ln w="9525">
        <a:solidFill>
          <a:schemeClr val="phClr"/>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9525" cap="rnd">
        <a:solidFill>
          <a:schemeClr val="phClr"/>
        </a:solidFill>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spPr>
      <a:ln>
        <a:solidFill>
          <a:schemeClr val="tx2">
            <a:lumMod val="40000"/>
            <a:lumOff val="60000"/>
          </a:schemeClr>
        </a:solidFill>
      </a:ln>
    </cs:spPr>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GUANO-GUACHO-ROMERO'!A1"/><Relationship Id="rId13" Type="http://schemas.openxmlformats.org/officeDocument/2006/relationships/hyperlink" Target="#'PORTOVIEJO-CUJI-PONCE'!A1"/><Relationship Id="rId3" Type="http://schemas.openxmlformats.org/officeDocument/2006/relationships/hyperlink" Target="#'RIOBAMBA-LLAMUCA-AGUIRRE'!A1"/><Relationship Id="rId7" Type="http://schemas.openxmlformats.org/officeDocument/2006/relationships/hyperlink" Target="#'CUENCA-ACHACNE-DAMIAN'!A1"/><Relationship Id="rId12" Type="http://schemas.openxmlformats.org/officeDocument/2006/relationships/hyperlink" Target="#'MANTA-SALTOS'!A1"/><Relationship Id="rId17" Type="http://schemas.openxmlformats.org/officeDocument/2006/relationships/hyperlink" Target="#'TULCAN-GUALLPA-PAREDES'!A1"/><Relationship Id="rId2" Type="http://schemas.openxmlformats.org/officeDocument/2006/relationships/hyperlink" Target="#'TENA-ROJAS-TIUQUINGA'!A1"/><Relationship Id="rId16" Type="http://schemas.openxmlformats.org/officeDocument/2006/relationships/hyperlink" Target="#'BA&#209;OS-MENESES-NARANJO'!A1"/><Relationship Id="rId1" Type="http://schemas.openxmlformats.org/officeDocument/2006/relationships/image" Target="../media/image1.png"/><Relationship Id="rId6" Type="http://schemas.openxmlformats.org/officeDocument/2006/relationships/hyperlink" Target="#'LATACUNGA-ALLAICA-TORRES'!A1"/><Relationship Id="rId11" Type="http://schemas.openxmlformats.org/officeDocument/2006/relationships/hyperlink" Target="#'QUITO-CALLE-PEREZ'!A1"/><Relationship Id="rId5" Type="http://schemas.openxmlformats.org/officeDocument/2006/relationships/hyperlink" Target="#'SANTA CRUZ-DOMINGUEZ-SALTOS'!A1"/><Relationship Id="rId15" Type="http://schemas.openxmlformats.org/officeDocument/2006/relationships/hyperlink" Target="#'GUAYAQUIL-OROZCO-TIERRA'!A1"/><Relationship Id="rId10" Type="http://schemas.openxmlformats.org/officeDocument/2006/relationships/hyperlink" Target="#'LOJA-AVILA-CALERO'!A1"/><Relationship Id="rId4" Type="http://schemas.openxmlformats.org/officeDocument/2006/relationships/hyperlink" Target="#'OTAVALO-ILLAPA-PARCO'!A1"/><Relationship Id="rId9" Type="http://schemas.openxmlformats.org/officeDocument/2006/relationships/hyperlink" Target="#'IBARRA-GUALAN-MUECES'!A1"/><Relationship Id="rId14" Type="http://schemas.openxmlformats.org/officeDocument/2006/relationships/hyperlink" Target="#'QUEVEDO-DAMIAN-MOROCHO'!A1"/></Relationships>
</file>

<file path=xl/drawings/_rels/drawing10.xml.rels><?xml version="1.0" encoding="UTF-8" standalone="yes"?>
<Relationships xmlns="http://schemas.openxmlformats.org/package/2006/relationships"><Relationship Id="rId8" Type="http://schemas.openxmlformats.org/officeDocument/2006/relationships/hyperlink" Target="#INDICE!A1"/><Relationship Id="rId3" Type="http://schemas.openxmlformats.org/officeDocument/2006/relationships/image" Target="../media/image12.png"/><Relationship Id="rId7" Type="http://schemas.openxmlformats.org/officeDocument/2006/relationships/chart" Target="../charts/chart31.xml"/><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2.xml.rels><?xml version="1.0" encoding="UTF-8" standalone="yes"?>
<Relationships xmlns="http://schemas.openxmlformats.org/package/2006/relationships"><Relationship Id="rId8" Type="http://schemas.openxmlformats.org/officeDocument/2006/relationships/hyperlink" Target="#INDICE!A1"/><Relationship Id="rId3" Type="http://schemas.openxmlformats.org/officeDocument/2006/relationships/image" Target="../media/image13.png"/><Relationship Id="rId7" Type="http://schemas.openxmlformats.org/officeDocument/2006/relationships/chart" Target="../charts/chart36.xml"/><Relationship Id="rId2" Type="http://schemas.openxmlformats.org/officeDocument/2006/relationships/chart" Target="../charts/chart33.xml"/><Relationship Id="rId1" Type="http://schemas.openxmlformats.org/officeDocument/2006/relationships/chart" Target="../charts/chart32.xml"/><Relationship Id="rId6" Type="http://schemas.openxmlformats.org/officeDocument/2006/relationships/chart" Target="../charts/chart35.xml"/><Relationship Id="rId5" Type="http://schemas.openxmlformats.org/officeDocument/2006/relationships/chart" Target="../charts/chart34.xml"/><Relationship Id="rId4"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hyperlink" Target="#INDICE!A1"/><Relationship Id="rId5" Type="http://schemas.openxmlformats.org/officeDocument/2006/relationships/image" Target="../media/image15.png"/><Relationship Id="rId4" Type="http://schemas.openxmlformats.org/officeDocument/2006/relationships/chart" Target="../charts/chart40.xml"/></Relationships>
</file>

<file path=xl/drawings/_rels/drawing15.xml.rels><?xml version="1.0" encoding="UTF-8" standalone="yes"?>
<Relationships xmlns="http://schemas.openxmlformats.org/package/2006/relationships"><Relationship Id="rId8" Type="http://schemas.openxmlformats.org/officeDocument/2006/relationships/hyperlink" Target="#INDICE!A1"/><Relationship Id="rId3" Type="http://schemas.openxmlformats.org/officeDocument/2006/relationships/chart" Target="../charts/chart43.xml"/><Relationship Id="rId7" Type="http://schemas.openxmlformats.org/officeDocument/2006/relationships/image" Target="../media/image18.png"/><Relationship Id="rId2" Type="http://schemas.openxmlformats.org/officeDocument/2006/relationships/chart" Target="../charts/chart42.xml"/><Relationship Id="rId1" Type="http://schemas.openxmlformats.org/officeDocument/2006/relationships/chart" Target="../charts/chart41.xml"/><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chart" Target="../charts/chart44.xml"/></Relationships>
</file>

<file path=xl/drawings/_rels/drawing16.xml.rels><?xml version="1.0" encoding="UTF-8" standalone="yes"?>
<Relationships xmlns="http://schemas.openxmlformats.org/package/2006/relationships"><Relationship Id="rId8" Type="http://schemas.openxmlformats.org/officeDocument/2006/relationships/hyperlink" Target="#INDICE!A1"/><Relationship Id="rId3" Type="http://schemas.openxmlformats.org/officeDocument/2006/relationships/chart" Target="../charts/chart47.xml"/><Relationship Id="rId7" Type="http://schemas.openxmlformats.org/officeDocument/2006/relationships/chart" Target="../charts/chart49.xml"/><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chart" Target="../charts/chart48.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chart" Target="../charts/chart51.xml"/><Relationship Id="rId1" Type="http://schemas.openxmlformats.org/officeDocument/2006/relationships/chart" Target="../charts/chart50.xml"/><Relationship Id="rId6" Type="http://schemas.openxmlformats.org/officeDocument/2006/relationships/hyperlink" Target="#INDICE!A1"/><Relationship Id="rId5" Type="http://schemas.openxmlformats.org/officeDocument/2006/relationships/chart" Target="../charts/chart53.xml"/><Relationship Id="rId4" Type="http://schemas.openxmlformats.org/officeDocument/2006/relationships/image" Target="../media/image2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INDICE!A1"/><Relationship Id="rId5" Type="http://schemas.openxmlformats.org/officeDocument/2006/relationships/image" Target="../media/image2.jpeg"/><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 Id="rId6" Type="http://schemas.openxmlformats.org/officeDocument/2006/relationships/hyperlink" Target="#INDICE!A1"/><Relationship Id="rId5" Type="http://schemas.openxmlformats.org/officeDocument/2006/relationships/image" Target="../media/image22.png"/><Relationship Id="rId4" Type="http://schemas.openxmlformats.org/officeDocument/2006/relationships/chart" Target="../charts/chart57.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60.xml"/><Relationship Id="rId7" Type="http://schemas.openxmlformats.org/officeDocument/2006/relationships/hyperlink" Target="#INDICE!A1"/><Relationship Id="rId2" Type="http://schemas.openxmlformats.org/officeDocument/2006/relationships/chart" Target="../charts/chart59.xml"/><Relationship Id="rId1" Type="http://schemas.openxmlformats.org/officeDocument/2006/relationships/chart" Target="../charts/chart58.xml"/><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chart" Target="../charts/chart61.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chart" Target="../charts/chart63.xml"/><Relationship Id="rId1" Type="http://schemas.openxmlformats.org/officeDocument/2006/relationships/chart" Target="../charts/chart62.xml"/><Relationship Id="rId6" Type="http://schemas.openxmlformats.org/officeDocument/2006/relationships/hyperlink" Target="#INDICE!A1"/><Relationship Id="rId5" Type="http://schemas.openxmlformats.org/officeDocument/2006/relationships/image" Target="../media/image25.png"/><Relationship Id="rId4" Type="http://schemas.openxmlformats.org/officeDocument/2006/relationships/chart" Target="../charts/chart65.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68.xml"/><Relationship Id="rId7" Type="http://schemas.openxmlformats.org/officeDocument/2006/relationships/hyperlink" Target="#INDICE!A1"/><Relationship Id="rId2" Type="http://schemas.openxmlformats.org/officeDocument/2006/relationships/chart" Target="../charts/chart67.xml"/><Relationship Id="rId1" Type="http://schemas.openxmlformats.org/officeDocument/2006/relationships/chart" Target="../charts/chart66.xml"/><Relationship Id="rId6" Type="http://schemas.openxmlformats.org/officeDocument/2006/relationships/image" Target="../media/image26.png"/><Relationship Id="rId5" Type="http://schemas.openxmlformats.org/officeDocument/2006/relationships/chart" Target="../charts/chart70.xml"/><Relationship Id="rId4" Type="http://schemas.openxmlformats.org/officeDocument/2006/relationships/chart" Target="../charts/chart69.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7" Type="http://schemas.openxmlformats.org/officeDocument/2006/relationships/hyperlink" Target="#INDICE!A1"/><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chart" Target="../charts/chart8.xml"/></Relationships>
</file>

<file path=xl/drawings/_rels/drawing4.xml.rels><?xml version="1.0" encoding="UTF-8" standalone="yes"?>
<Relationships xmlns="http://schemas.openxmlformats.org/package/2006/relationships"><Relationship Id="rId8" Type="http://schemas.openxmlformats.org/officeDocument/2006/relationships/hyperlink" Target="#INDICE!A1"/><Relationship Id="rId3" Type="http://schemas.openxmlformats.org/officeDocument/2006/relationships/chart" Target="../charts/chart11.xml"/><Relationship Id="rId7" Type="http://schemas.openxmlformats.org/officeDocument/2006/relationships/chart" Target="../charts/chart14.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3.xml"/><Relationship Id="rId5" Type="http://schemas.openxmlformats.org/officeDocument/2006/relationships/image" Target="../media/image5.png"/><Relationship Id="rId4" Type="http://schemas.openxmlformats.org/officeDocument/2006/relationships/chart" Target="../charts/chart1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hyperlink" Target="#INDICE!A1"/><Relationship Id="rId5" Type="http://schemas.openxmlformats.org/officeDocument/2006/relationships/image" Target="../media/image6.png"/><Relationship Id="rId4" Type="http://schemas.openxmlformats.org/officeDocument/2006/relationships/chart" Target="../charts/chart18.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hyperlink" Target="#INDICE!A1"/><Relationship Id="rId5" Type="http://schemas.openxmlformats.org/officeDocument/2006/relationships/image" Target="../media/image7.png"/><Relationship Id="rId4" Type="http://schemas.openxmlformats.org/officeDocument/2006/relationships/chart" Target="../charts/chart22.xml"/></Relationships>
</file>

<file path=xl/drawings/_rels/drawing8.xml.rels><?xml version="1.0" encoding="UTF-8" standalone="yes"?>
<Relationships xmlns="http://schemas.openxmlformats.org/package/2006/relationships"><Relationship Id="rId8" Type="http://schemas.openxmlformats.org/officeDocument/2006/relationships/hyperlink" Target="#INDICE!A1"/><Relationship Id="rId3" Type="http://schemas.openxmlformats.org/officeDocument/2006/relationships/chart" Target="../charts/chart25.xml"/><Relationship Id="rId7" Type="http://schemas.openxmlformats.org/officeDocument/2006/relationships/chart" Target="../charts/chart27.xml"/><Relationship Id="rId2" Type="http://schemas.openxmlformats.org/officeDocument/2006/relationships/chart" Target="../charts/chart24.xml"/><Relationship Id="rId1" Type="http://schemas.openxmlformats.org/officeDocument/2006/relationships/chart" Target="../charts/chart23.xml"/><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chart" Target="../charts/chart26.xml"/></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11</xdr:row>
      <xdr:rowOff>0</xdr:rowOff>
    </xdr:from>
    <xdr:to>
      <xdr:col>6</xdr:col>
      <xdr:colOff>304800</xdr:colOff>
      <xdr:row>12</xdr:row>
      <xdr:rowOff>121920</xdr:rowOff>
    </xdr:to>
    <xdr:sp macro="" textlink="">
      <xdr:nvSpPr>
        <xdr:cNvPr id="26" name="AutoShape 3" descr="Ecuador - Datos de población del país, Enlaces y mapas">
          <a:extLst>
            <a:ext uri="{FF2B5EF4-FFF2-40B4-BE49-F238E27FC236}">
              <a16:creationId xmlns:a16="http://schemas.microsoft.com/office/drawing/2014/main" id="{EECC3FE6-8817-402F-862E-593853DAD990}"/>
            </a:ext>
          </a:extLst>
        </xdr:cNvPr>
        <xdr:cNvSpPr>
          <a:spLocks noChangeAspect="1" noChangeArrowheads="1"/>
        </xdr:cNvSpPr>
      </xdr:nvSpPr>
      <xdr:spPr bwMode="auto">
        <a:xfrm>
          <a:off x="4754880" y="2011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177373</xdr:colOff>
      <xdr:row>25</xdr:row>
      <xdr:rowOff>161364</xdr:rowOff>
    </xdr:from>
    <xdr:to>
      <xdr:col>15</xdr:col>
      <xdr:colOff>333855</xdr:colOff>
      <xdr:row>61</xdr:row>
      <xdr:rowOff>21923</xdr:rowOff>
    </xdr:to>
    <xdr:pic>
      <xdr:nvPicPr>
        <xdr:cNvPr id="27" name="Imagen 26" descr="ECUADOR CRECIÓ EN 2.5 MILLONES DE PERSONAS ENTRE 2010 Y 2022 – Instituto  Nacional de Estadística y Censos">
          <a:extLst>
            <a:ext uri="{FF2B5EF4-FFF2-40B4-BE49-F238E27FC236}">
              <a16:creationId xmlns:a16="http://schemas.microsoft.com/office/drawing/2014/main" id="{A0ADA772-ADE0-466F-9F6C-52300D4023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4055" y="4652682"/>
          <a:ext cx="9623212" cy="63151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0</xdr:colOff>
      <xdr:row>6</xdr:row>
      <xdr:rowOff>0</xdr:rowOff>
    </xdr:from>
    <xdr:to>
      <xdr:col>10</xdr:col>
      <xdr:colOff>365760</xdr:colOff>
      <xdr:row>9</xdr:row>
      <xdr:rowOff>7620</xdr:rowOff>
    </xdr:to>
    <xdr:sp macro="" textlink="">
      <xdr:nvSpPr>
        <xdr:cNvPr id="29" name="Rectángulo: esquinas redondeadas 28">
          <a:extLst>
            <a:ext uri="{FF2B5EF4-FFF2-40B4-BE49-F238E27FC236}">
              <a16:creationId xmlns:a16="http://schemas.microsoft.com/office/drawing/2014/main" id="{437B215A-3707-4216-BB66-37C86B1B3C0D}"/>
            </a:ext>
          </a:extLst>
        </xdr:cNvPr>
        <xdr:cNvSpPr/>
      </xdr:nvSpPr>
      <xdr:spPr>
        <a:xfrm>
          <a:off x="6330462" y="1101969"/>
          <a:ext cx="1948375" cy="552743"/>
        </a:xfrm>
        <a:prstGeom prst="roundRect">
          <a:avLst/>
        </a:prstGeom>
        <a:solidFill>
          <a:schemeClr val="accent2"/>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MX" sz="2000" b="1" kern="1200"/>
            <a:t>AMAZONIA</a:t>
          </a:r>
          <a:endParaRPr lang="es-MX" sz="1100" b="1" kern="1200"/>
        </a:p>
      </xdr:txBody>
    </xdr:sp>
    <xdr:clientData/>
  </xdr:twoCellAnchor>
  <xdr:twoCellAnchor>
    <xdr:from>
      <xdr:col>12</xdr:col>
      <xdr:colOff>0</xdr:colOff>
      <xdr:row>6</xdr:row>
      <xdr:rowOff>0</xdr:rowOff>
    </xdr:from>
    <xdr:to>
      <xdr:col>14</xdr:col>
      <xdr:colOff>365760</xdr:colOff>
      <xdr:row>9</xdr:row>
      <xdr:rowOff>7620</xdr:rowOff>
    </xdr:to>
    <xdr:sp macro="" textlink="">
      <xdr:nvSpPr>
        <xdr:cNvPr id="30" name="Rectángulo: esquinas redondeadas 29">
          <a:extLst>
            <a:ext uri="{FF2B5EF4-FFF2-40B4-BE49-F238E27FC236}">
              <a16:creationId xmlns:a16="http://schemas.microsoft.com/office/drawing/2014/main" id="{2BBDFA0A-7E3C-4321-8479-AA6B2ADC3308}"/>
            </a:ext>
          </a:extLst>
        </xdr:cNvPr>
        <xdr:cNvSpPr/>
      </xdr:nvSpPr>
      <xdr:spPr>
        <a:xfrm>
          <a:off x="9509760" y="1097280"/>
          <a:ext cx="1950720" cy="556260"/>
        </a:xfrm>
        <a:prstGeom prst="roundRect">
          <a:avLst/>
        </a:prstGeom>
        <a:solidFill>
          <a:schemeClr val="accent2"/>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MX" sz="2000" b="1" kern="1200"/>
            <a:t>INSULAR</a:t>
          </a:r>
          <a:endParaRPr lang="es-MX" sz="1100" b="1" kern="1200"/>
        </a:p>
      </xdr:txBody>
    </xdr:sp>
    <xdr:clientData/>
  </xdr:twoCellAnchor>
  <xdr:twoCellAnchor>
    <xdr:from>
      <xdr:col>8</xdr:col>
      <xdr:colOff>7620</xdr:colOff>
      <xdr:row>9</xdr:row>
      <xdr:rowOff>175260</xdr:rowOff>
    </xdr:from>
    <xdr:to>
      <xdr:col>10</xdr:col>
      <xdr:colOff>373380</xdr:colOff>
      <xdr:row>13</xdr:row>
      <xdr:rowOff>0</xdr:rowOff>
    </xdr:to>
    <xdr:sp macro="" textlink="">
      <xdr:nvSpPr>
        <xdr:cNvPr id="31" name="Rectángulo: esquinas redondeadas 30">
          <a:hlinkClick xmlns:r="http://schemas.openxmlformats.org/officeDocument/2006/relationships" r:id="rId2"/>
          <a:extLst>
            <a:ext uri="{FF2B5EF4-FFF2-40B4-BE49-F238E27FC236}">
              <a16:creationId xmlns:a16="http://schemas.microsoft.com/office/drawing/2014/main" id="{53A6C465-6AEF-4236-9E3A-47BE04156DC3}"/>
            </a:ext>
          </a:extLst>
        </xdr:cNvPr>
        <xdr:cNvSpPr/>
      </xdr:nvSpPr>
      <xdr:spPr>
        <a:xfrm>
          <a:off x="6364877" y="1851660"/>
          <a:ext cx="1955074" cy="564969"/>
        </a:xfrm>
        <a:prstGeom prst="roundRect">
          <a:avLst/>
        </a:prstGeom>
        <a:solidFill>
          <a:schemeClr val="accent2">
            <a:lumMod val="40000"/>
            <a:lumOff val="60000"/>
          </a:schemeClr>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MX" sz="1100" kern="1200"/>
            <a:t>TENA-ROJAS-TIUQUINGA</a:t>
          </a:r>
        </a:p>
      </xdr:txBody>
    </xdr:sp>
    <xdr:clientData/>
  </xdr:twoCellAnchor>
  <xdr:twoCellAnchor>
    <xdr:from>
      <xdr:col>0</xdr:col>
      <xdr:colOff>403412</xdr:colOff>
      <xdr:row>42</xdr:row>
      <xdr:rowOff>16584</xdr:rowOff>
    </xdr:from>
    <xdr:to>
      <xdr:col>2</xdr:col>
      <xdr:colOff>769172</xdr:colOff>
      <xdr:row>45</xdr:row>
      <xdr:rowOff>24205</xdr:rowOff>
    </xdr:to>
    <xdr:sp macro="" textlink="">
      <xdr:nvSpPr>
        <xdr:cNvPr id="32" name="Rectángulo: esquinas redondeadas 31">
          <a:hlinkClick xmlns:r="http://schemas.openxmlformats.org/officeDocument/2006/relationships" r:id="rId3"/>
          <a:extLst>
            <a:ext uri="{FF2B5EF4-FFF2-40B4-BE49-F238E27FC236}">
              <a16:creationId xmlns:a16="http://schemas.microsoft.com/office/drawing/2014/main" id="{00BE2820-8FB7-4F95-B161-0658F7646F42}"/>
            </a:ext>
          </a:extLst>
        </xdr:cNvPr>
        <xdr:cNvSpPr/>
      </xdr:nvSpPr>
      <xdr:spPr>
        <a:xfrm>
          <a:off x="403412" y="7555902"/>
          <a:ext cx="1943548" cy="545503"/>
        </a:xfrm>
        <a:prstGeom prst="roundRect">
          <a:avLst/>
        </a:prstGeom>
        <a:solidFill>
          <a:schemeClr val="accent2">
            <a:lumMod val="40000"/>
            <a:lumOff val="60000"/>
          </a:schemeClr>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MX" sz="1100" kern="1200"/>
            <a:t>RIOBAMBA-LLAMUCA-AGUIRRE</a:t>
          </a:r>
        </a:p>
      </xdr:txBody>
    </xdr:sp>
    <xdr:clientData/>
  </xdr:twoCellAnchor>
  <xdr:twoCellAnchor>
    <xdr:from>
      <xdr:col>0</xdr:col>
      <xdr:colOff>402067</xdr:colOff>
      <xdr:row>34</xdr:row>
      <xdr:rowOff>22859</xdr:rowOff>
    </xdr:from>
    <xdr:to>
      <xdr:col>2</xdr:col>
      <xdr:colOff>767827</xdr:colOff>
      <xdr:row>37</xdr:row>
      <xdr:rowOff>26893</xdr:rowOff>
    </xdr:to>
    <xdr:sp macro="" textlink="">
      <xdr:nvSpPr>
        <xdr:cNvPr id="33" name="Rectángulo: esquinas redondeadas 32">
          <a:hlinkClick xmlns:r="http://schemas.openxmlformats.org/officeDocument/2006/relationships" r:id="rId4"/>
          <a:extLst>
            <a:ext uri="{FF2B5EF4-FFF2-40B4-BE49-F238E27FC236}">
              <a16:creationId xmlns:a16="http://schemas.microsoft.com/office/drawing/2014/main" id="{33E5CA26-4172-4D9B-BB5C-5E857C69228A}"/>
            </a:ext>
          </a:extLst>
        </xdr:cNvPr>
        <xdr:cNvSpPr/>
      </xdr:nvSpPr>
      <xdr:spPr>
        <a:xfrm>
          <a:off x="402067" y="6127824"/>
          <a:ext cx="1943548" cy="541916"/>
        </a:xfrm>
        <a:prstGeom prst="roundRect">
          <a:avLst/>
        </a:prstGeom>
        <a:solidFill>
          <a:schemeClr val="accent2">
            <a:lumMod val="40000"/>
            <a:lumOff val="60000"/>
          </a:schemeClr>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MX" sz="1100" kern="1200"/>
            <a:t>OTAVALO-ILLAPA-PARCO</a:t>
          </a:r>
        </a:p>
      </xdr:txBody>
    </xdr:sp>
    <xdr:clientData/>
  </xdr:twoCellAnchor>
  <xdr:twoCellAnchor>
    <xdr:from>
      <xdr:col>12</xdr:col>
      <xdr:colOff>22860</xdr:colOff>
      <xdr:row>10</xdr:row>
      <xdr:rowOff>0</xdr:rowOff>
    </xdr:from>
    <xdr:to>
      <xdr:col>14</xdr:col>
      <xdr:colOff>388620</xdr:colOff>
      <xdr:row>13</xdr:row>
      <xdr:rowOff>7620</xdr:rowOff>
    </xdr:to>
    <xdr:sp macro="" textlink="">
      <xdr:nvSpPr>
        <xdr:cNvPr id="35" name="Rectángulo: esquinas redondeadas 34">
          <a:hlinkClick xmlns:r="http://schemas.openxmlformats.org/officeDocument/2006/relationships" r:id="rId5"/>
          <a:extLst>
            <a:ext uri="{FF2B5EF4-FFF2-40B4-BE49-F238E27FC236}">
              <a16:creationId xmlns:a16="http://schemas.microsoft.com/office/drawing/2014/main" id="{91859519-FD69-4E01-948A-82180280AC79}"/>
            </a:ext>
          </a:extLst>
        </xdr:cNvPr>
        <xdr:cNvSpPr/>
      </xdr:nvSpPr>
      <xdr:spPr>
        <a:xfrm>
          <a:off x="9532620" y="1836420"/>
          <a:ext cx="1950720" cy="556260"/>
        </a:xfrm>
        <a:prstGeom prst="roundRect">
          <a:avLst/>
        </a:prstGeom>
        <a:solidFill>
          <a:schemeClr val="accent2">
            <a:lumMod val="40000"/>
            <a:lumOff val="60000"/>
          </a:schemeClr>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MX" sz="1100" kern="1200"/>
            <a:t>SANTA CRUZ-DOMINGUEZ-SALTOS</a:t>
          </a:r>
        </a:p>
      </xdr:txBody>
    </xdr:sp>
    <xdr:clientData/>
  </xdr:twoCellAnchor>
  <xdr:twoCellAnchor>
    <xdr:from>
      <xdr:col>0</xdr:col>
      <xdr:colOff>430306</xdr:colOff>
      <xdr:row>26</xdr:row>
      <xdr:rowOff>7619</xdr:rowOff>
    </xdr:from>
    <xdr:to>
      <xdr:col>3</xdr:col>
      <xdr:colOff>7173</xdr:colOff>
      <xdr:row>29</xdr:row>
      <xdr:rowOff>15240</xdr:rowOff>
    </xdr:to>
    <xdr:sp macro="" textlink="">
      <xdr:nvSpPr>
        <xdr:cNvPr id="38" name="Rectángulo: esquinas redondeadas 37">
          <a:hlinkClick xmlns:r="http://schemas.openxmlformats.org/officeDocument/2006/relationships" r:id="rId6"/>
          <a:extLst>
            <a:ext uri="{FF2B5EF4-FFF2-40B4-BE49-F238E27FC236}">
              <a16:creationId xmlns:a16="http://schemas.microsoft.com/office/drawing/2014/main" id="{62EE6B4C-6E1C-4669-9D92-0F47E0C79A3B}"/>
            </a:ext>
          </a:extLst>
        </xdr:cNvPr>
        <xdr:cNvSpPr/>
      </xdr:nvSpPr>
      <xdr:spPr>
        <a:xfrm>
          <a:off x="430306" y="4678231"/>
          <a:ext cx="1943549" cy="545503"/>
        </a:xfrm>
        <a:prstGeom prst="roundRect">
          <a:avLst/>
        </a:prstGeom>
        <a:solidFill>
          <a:schemeClr val="accent2">
            <a:lumMod val="40000"/>
            <a:lumOff val="60000"/>
          </a:schemeClr>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MX" sz="1100" kern="1200"/>
            <a:t>LATACUNGA-ALLAICA-TORRES</a:t>
          </a:r>
        </a:p>
      </xdr:txBody>
    </xdr:sp>
    <xdr:clientData/>
  </xdr:twoCellAnchor>
  <xdr:twoCellAnchor>
    <xdr:from>
      <xdr:col>0</xdr:col>
      <xdr:colOff>436517</xdr:colOff>
      <xdr:row>13</xdr:row>
      <xdr:rowOff>157805</xdr:rowOff>
    </xdr:from>
    <xdr:to>
      <xdr:col>3</xdr:col>
      <xdr:colOff>7620</xdr:colOff>
      <xdr:row>16</xdr:row>
      <xdr:rowOff>165425</xdr:rowOff>
    </xdr:to>
    <xdr:sp macro="" textlink="">
      <xdr:nvSpPr>
        <xdr:cNvPr id="42" name="Rectángulo: esquinas redondeadas 41">
          <a:hlinkClick xmlns:r="http://schemas.openxmlformats.org/officeDocument/2006/relationships" r:id="rId7"/>
          <a:extLst>
            <a:ext uri="{FF2B5EF4-FFF2-40B4-BE49-F238E27FC236}">
              <a16:creationId xmlns:a16="http://schemas.microsoft.com/office/drawing/2014/main" id="{C5004B40-0C74-4D7D-A41F-EC47E57E9E36}"/>
            </a:ext>
          </a:extLst>
        </xdr:cNvPr>
        <xdr:cNvSpPr/>
      </xdr:nvSpPr>
      <xdr:spPr>
        <a:xfrm>
          <a:off x="436517" y="2554164"/>
          <a:ext cx="1951696" cy="559413"/>
        </a:xfrm>
        <a:prstGeom prst="roundRect">
          <a:avLst/>
        </a:prstGeom>
        <a:solidFill>
          <a:schemeClr val="accent2">
            <a:lumMod val="40000"/>
            <a:lumOff val="60000"/>
          </a:schemeClr>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MX" sz="1100" kern="1200"/>
            <a:t>CUENCA-ACHACNE-DAMIAN</a:t>
          </a:r>
        </a:p>
      </xdr:txBody>
    </xdr:sp>
    <xdr:clientData/>
  </xdr:twoCellAnchor>
  <xdr:twoCellAnchor>
    <xdr:from>
      <xdr:col>0</xdr:col>
      <xdr:colOff>436517</xdr:colOff>
      <xdr:row>17</xdr:row>
      <xdr:rowOff>165426</xdr:rowOff>
    </xdr:from>
    <xdr:to>
      <xdr:col>3</xdr:col>
      <xdr:colOff>7620</xdr:colOff>
      <xdr:row>20</xdr:row>
      <xdr:rowOff>175222</xdr:rowOff>
    </xdr:to>
    <xdr:sp macro="" textlink="">
      <xdr:nvSpPr>
        <xdr:cNvPr id="43" name="Rectángulo: esquinas redondeadas 42">
          <a:hlinkClick xmlns:r="http://schemas.openxmlformats.org/officeDocument/2006/relationships" r:id="rId8"/>
          <a:extLst>
            <a:ext uri="{FF2B5EF4-FFF2-40B4-BE49-F238E27FC236}">
              <a16:creationId xmlns:a16="http://schemas.microsoft.com/office/drawing/2014/main" id="{BE1DE9B1-50D8-41B1-B679-41039240C4F4}"/>
            </a:ext>
          </a:extLst>
        </xdr:cNvPr>
        <xdr:cNvSpPr/>
      </xdr:nvSpPr>
      <xdr:spPr>
        <a:xfrm>
          <a:off x="436517" y="3297509"/>
          <a:ext cx="1951696" cy="561589"/>
        </a:xfrm>
        <a:prstGeom prst="roundRect">
          <a:avLst/>
        </a:prstGeom>
        <a:solidFill>
          <a:schemeClr val="accent2">
            <a:lumMod val="40000"/>
            <a:lumOff val="60000"/>
          </a:schemeClr>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MX" sz="1100" kern="1200"/>
            <a:t>GUANO-GUACHO-ROMERO</a:t>
          </a:r>
        </a:p>
      </xdr:txBody>
    </xdr:sp>
    <xdr:clientData/>
  </xdr:twoCellAnchor>
  <xdr:twoCellAnchor>
    <xdr:from>
      <xdr:col>0</xdr:col>
      <xdr:colOff>436517</xdr:colOff>
      <xdr:row>21</xdr:row>
      <xdr:rowOff>175222</xdr:rowOff>
    </xdr:from>
    <xdr:to>
      <xdr:col>3</xdr:col>
      <xdr:colOff>7620</xdr:colOff>
      <xdr:row>24</xdr:row>
      <xdr:rowOff>182843</xdr:rowOff>
    </xdr:to>
    <xdr:sp macro="" textlink="">
      <xdr:nvSpPr>
        <xdr:cNvPr id="44" name="Rectángulo: esquinas redondeadas 43">
          <a:hlinkClick xmlns:r="http://schemas.openxmlformats.org/officeDocument/2006/relationships" r:id="rId9"/>
          <a:extLst>
            <a:ext uri="{FF2B5EF4-FFF2-40B4-BE49-F238E27FC236}">
              <a16:creationId xmlns:a16="http://schemas.microsoft.com/office/drawing/2014/main" id="{31A44BE1-3CC0-4185-9E9E-C525A50C92E9}"/>
            </a:ext>
          </a:extLst>
        </xdr:cNvPr>
        <xdr:cNvSpPr/>
      </xdr:nvSpPr>
      <xdr:spPr>
        <a:xfrm>
          <a:off x="436517" y="4043029"/>
          <a:ext cx="1951696" cy="559414"/>
        </a:xfrm>
        <a:prstGeom prst="roundRect">
          <a:avLst/>
        </a:prstGeom>
        <a:solidFill>
          <a:schemeClr val="accent2">
            <a:lumMod val="40000"/>
            <a:lumOff val="60000"/>
          </a:schemeClr>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MX" sz="1100" kern="1200"/>
            <a:t>IBARRA-GUALAN-MUECES</a:t>
          </a:r>
        </a:p>
      </xdr:txBody>
    </xdr:sp>
    <xdr:clientData/>
  </xdr:twoCellAnchor>
  <xdr:twoCellAnchor>
    <xdr:from>
      <xdr:col>0</xdr:col>
      <xdr:colOff>436517</xdr:colOff>
      <xdr:row>30</xdr:row>
      <xdr:rowOff>12514</xdr:rowOff>
    </xdr:from>
    <xdr:to>
      <xdr:col>3</xdr:col>
      <xdr:colOff>7620</xdr:colOff>
      <xdr:row>33</xdr:row>
      <xdr:rowOff>15495</xdr:rowOff>
    </xdr:to>
    <xdr:sp macro="" textlink="">
      <xdr:nvSpPr>
        <xdr:cNvPr id="45" name="Rectángulo: esquinas redondeadas 44">
          <a:hlinkClick xmlns:r="http://schemas.openxmlformats.org/officeDocument/2006/relationships" r:id="rId10"/>
          <a:extLst>
            <a:ext uri="{FF2B5EF4-FFF2-40B4-BE49-F238E27FC236}">
              <a16:creationId xmlns:a16="http://schemas.microsoft.com/office/drawing/2014/main" id="{4E57C5FA-DF17-4BB7-A60C-2C837ED6CFED}"/>
            </a:ext>
          </a:extLst>
        </xdr:cNvPr>
        <xdr:cNvSpPr/>
      </xdr:nvSpPr>
      <xdr:spPr>
        <a:xfrm>
          <a:off x="436517" y="5400302"/>
          <a:ext cx="1937785" cy="540864"/>
        </a:xfrm>
        <a:prstGeom prst="roundRect">
          <a:avLst/>
        </a:prstGeom>
        <a:solidFill>
          <a:schemeClr val="accent2">
            <a:lumMod val="40000"/>
            <a:lumOff val="60000"/>
          </a:schemeClr>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MX" sz="1100" kern="1200"/>
            <a:t>LOJA-AVILA-CALERO</a:t>
          </a:r>
        </a:p>
      </xdr:txBody>
    </xdr:sp>
    <xdr:clientData/>
  </xdr:twoCellAnchor>
  <xdr:twoCellAnchor>
    <xdr:from>
      <xdr:col>0</xdr:col>
      <xdr:colOff>409623</xdr:colOff>
      <xdr:row>38</xdr:row>
      <xdr:rowOff>58974</xdr:rowOff>
    </xdr:from>
    <xdr:to>
      <xdr:col>2</xdr:col>
      <xdr:colOff>769620</xdr:colOff>
      <xdr:row>41</xdr:row>
      <xdr:rowOff>66595</xdr:rowOff>
    </xdr:to>
    <xdr:sp macro="" textlink="">
      <xdr:nvSpPr>
        <xdr:cNvPr id="46" name="Rectángulo: esquinas redondeadas 45">
          <a:hlinkClick xmlns:r="http://schemas.openxmlformats.org/officeDocument/2006/relationships" r:id="rId11"/>
          <a:extLst>
            <a:ext uri="{FF2B5EF4-FFF2-40B4-BE49-F238E27FC236}">
              <a16:creationId xmlns:a16="http://schemas.microsoft.com/office/drawing/2014/main" id="{89CF401F-207C-4870-AE1E-0920A35FCAAF}"/>
            </a:ext>
          </a:extLst>
        </xdr:cNvPr>
        <xdr:cNvSpPr/>
      </xdr:nvSpPr>
      <xdr:spPr>
        <a:xfrm>
          <a:off x="409623" y="6881115"/>
          <a:ext cx="1937785" cy="545504"/>
        </a:xfrm>
        <a:prstGeom prst="roundRect">
          <a:avLst/>
        </a:prstGeom>
        <a:solidFill>
          <a:schemeClr val="accent2">
            <a:lumMod val="40000"/>
            <a:lumOff val="60000"/>
          </a:schemeClr>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MX" sz="1100" kern="1200"/>
            <a:t>QUITO-CALLE-PEREZ</a:t>
          </a:r>
        </a:p>
      </xdr:txBody>
    </xdr:sp>
    <xdr:clientData/>
  </xdr:twoCellAnchor>
  <xdr:twoCellAnchor>
    <xdr:from>
      <xdr:col>4</xdr:col>
      <xdr:colOff>0</xdr:colOff>
      <xdr:row>14</xdr:row>
      <xdr:rowOff>80554</xdr:rowOff>
    </xdr:from>
    <xdr:to>
      <xdr:col>6</xdr:col>
      <xdr:colOff>365760</xdr:colOff>
      <xdr:row>17</xdr:row>
      <xdr:rowOff>88174</xdr:rowOff>
    </xdr:to>
    <xdr:sp macro="" textlink="">
      <xdr:nvSpPr>
        <xdr:cNvPr id="47" name="Rectángulo: esquinas redondeadas 46">
          <a:hlinkClick xmlns:r="http://schemas.openxmlformats.org/officeDocument/2006/relationships" r:id="rId12"/>
          <a:extLst>
            <a:ext uri="{FF2B5EF4-FFF2-40B4-BE49-F238E27FC236}">
              <a16:creationId xmlns:a16="http://schemas.microsoft.com/office/drawing/2014/main" id="{79ACB2CE-E3BB-41CF-8438-E896ECDEE3D8}"/>
            </a:ext>
          </a:extLst>
        </xdr:cNvPr>
        <xdr:cNvSpPr/>
      </xdr:nvSpPr>
      <xdr:spPr>
        <a:xfrm>
          <a:off x="3178629" y="2682240"/>
          <a:ext cx="1955074" cy="562791"/>
        </a:xfrm>
        <a:prstGeom prst="roundRect">
          <a:avLst/>
        </a:prstGeom>
        <a:solidFill>
          <a:schemeClr val="accent2">
            <a:lumMod val="40000"/>
            <a:lumOff val="60000"/>
          </a:schemeClr>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MX" sz="1100" kern="1200"/>
            <a:t>MANTA-SALTOS.M</a:t>
          </a:r>
        </a:p>
      </xdr:txBody>
    </xdr:sp>
    <xdr:clientData/>
  </xdr:twoCellAnchor>
  <xdr:twoCellAnchor>
    <xdr:from>
      <xdr:col>4</xdr:col>
      <xdr:colOff>0</xdr:colOff>
      <xdr:row>18</xdr:row>
      <xdr:rowOff>65314</xdr:rowOff>
    </xdr:from>
    <xdr:to>
      <xdr:col>6</xdr:col>
      <xdr:colOff>365760</xdr:colOff>
      <xdr:row>21</xdr:row>
      <xdr:rowOff>72934</xdr:rowOff>
    </xdr:to>
    <xdr:sp macro="" textlink="">
      <xdr:nvSpPr>
        <xdr:cNvPr id="48" name="Rectángulo: esquinas redondeadas 47">
          <a:hlinkClick xmlns:r="http://schemas.openxmlformats.org/officeDocument/2006/relationships" r:id="rId13"/>
          <a:extLst>
            <a:ext uri="{FF2B5EF4-FFF2-40B4-BE49-F238E27FC236}">
              <a16:creationId xmlns:a16="http://schemas.microsoft.com/office/drawing/2014/main" id="{202387A9-7079-43FE-83B4-553AD80D63AC}"/>
            </a:ext>
          </a:extLst>
        </xdr:cNvPr>
        <xdr:cNvSpPr/>
      </xdr:nvSpPr>
      <xdr:spPr>
        <a:xfrm>
          <a:off x="3178629" y="3407228"/>
          <a:ext cx="1955074" cy="562792"/>
        </a:xfrm>
        <a:prstGeom prst="roundRect">
          <a:avLst/>
        </a:prstGeom>
        <a:solidFill>
          <a:schemeClr val="accent2">
            <a:lumMod val="40000"/>
            <a:lumOff val="60000"/>
          </a:schemeClr>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MX" sz="1100" kern="1200"/>
            <a:t>PORTOVIEJO-CUJI-PONCE</a:t>
          </a:r>
        </a:p>
      </xdr:txBody>
    </xdr:sp>
    <xdr:clientData/>
  </xdr:twoCellAnchor>
  <xdr:twoCellAnchor>
    <xdr:from>
      <xdr:col>4</xdr:col>
      <xdr:colOff>0</xdr:colOff>
      <xdr:row>22</xdr:row>
      <xdr:rowOff>80554</xdr:rowOff>
    </xdr:from>
    <xdr:to>
      <xdr:col>6</xdr:col>
      <xdr:colOff>365760</xdr:colOff>
      <xdr:row>25</xdr:row>
      <xdr:rowOff>88174</xdr:rowOff>
    </xdr:to>
    <xdr:sp macro="" textlink="">
      <xdr:nvSpPr>
        <xdr:cNvPr id="49" name="Rectángulo: esquinas redondeadas 48">
          <a:hlinkClick xmlns:r="http://schemas.openxmlformats.org/officeDocument/2006/relationships" r:id="rId14"/>
          <a:extLst>
            <a:ext uri="{FF2B5EF4-FFF2-40B4-BE49-F238E27FC236}">
              <a16:creationId xmlns:a16="http://schemas.microsoft.com/office/drawing/2014/main" id="{2D5EE23A-DA60-4F4A-B777-7B317B5D6AB5}"/>
            </a:ext>
          </a:extLst>
        </xdr:cNvPr>
        <xdr:cNvSpPr/>
      </xdr:nvSpPr>
      <xdr:spPr>
        <a:xfrm>
          <a:off x="3178629" y="4162697"/>
          <a:ext cx="1955074" cy="562791"/>
        </a:xfrm>
        <a:prstGeom prst="roundRect">
          <a:avLst/>
        </a:prstGeom>
        <a:solidFill>
          <a:schemeClr val="accent2">
            <a:lumMod val="40000"/>
            <a:lumOff val="60000"/>
          </a:schemeClr>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MX" sz="1100" kern="1200"/>
            <a:t>QUEVEDO-DAMIAN-MOROCHO</a:t>
          </a:r>
        </a:p>
      </xdr:txBody>
    </xdr:sp>
    <xdr:clientData/>
  </xdr:twoCellAnchor>
  <xdr:twoCellAnchor>
    <xdr:from>
      <xdr:col>4</xdr:col>
      <xdr:colOff>0</xdr:colOff>
      <xdr:row>10</xdr:row>
      <xdr:rowOff>55517</xdr:rowOff>
    </xdr:from>
    <xdr:to>
      <xdr:col>6</xdr:col>
      <xdr:colOff>365760</xdr:colOff>
      <xdr:row>13</xdr:row>
      <xdr:rowOff>65314</xdr:rowOff>
    </xdr:to>
    <xdr:sp macro="" textlink="">
      <xdr:nvSpPr>
        <xdr:cNvPr id="50" name="Rectángulo: esquinas redondeadas 49">
          <a:hlinkClick xmlns:r="http://schemas.openxmlformats.org/officeDocument/2006/relationships" r:id="rId15"/>
          <a:extLst>
            <a:ext uri="{FF2B5EF4-FFF2-40B4-BE49-F238E27FC236}">
              <a16:creationId xmlns:a16="http://schemas.microsoft.com/office/drawing/2014/main" id="{20EC1E31-113C-4505-94C9-EB5D06451C60}"/>
            </a:ext>
          </a:extLst>
        </xdr:cNvPr>
        <xdr:cNvSpPr/>
      </xdr:nvSpPr>
      <xdr:spPr>
        <a:xfrm>
          <a:off x="3178629" y="1916974"/>
          <a:ext cx="1955074" cy="564969"/>
        </a:xfrm>
        <a:prstGeom prst="roundRect">
          <a:avLst/>
        </a:prstGeom>
        <a:solidFill>
          <a:schemeClr val="accent2">
            <a:lumMod val="40000"/>
            <a:lumOff val="60000"/>
          </a:schemeClr>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MX" sz="1100" kern="1200"/>
            <a:t>GUAYAQUIL-OROZCO-TIERRA</a:t>
          </a:r>
        </a:p>
      </xdr:txBody>
    </xdr:sp>
    <xdr:clientData/>
  </xdr:twoCellAnchor>
  <xdr:twoCellAnchor>
    <xdr:from>
      <xdr:col>0</xdr:col>
      <xdr:colOff>436517</xdr:colOff>
      <xdr:row>9</xdr:row>
      <xdr:rowOff>176313</xdr:rowOff>
    </xdr:from>
    <xdr:to>
      <xdr:col>3</xdr:col>
      <xdr:colOff>9797</xdr:colOff>
      <xdr:row>13</xdr:row>
      <xdr:rowOff>0</xdr:rowOff>
    </xdr:to>
    <xdr:sp macro="" textlink="">
      <xdr:nvSpPr>
        <xdr:cNvPr id="51" name="Rectángulo: esquinas redondeadas 50">
          <a:hlinkClick xmlns:r="http://schemas.openxmlformats.org/officeDocument/2006/relationships" r:id="rId16"/>
          <a:extLst>
            <a:ext uri="{FF2B5EF4-FFF2-40B4-BE49-F238E27FC236}">
              <a16:creationId xmlns:a16="http://schemas.microsoft.com/office/drawing/2014/main" id="{E8F729CA-63D0-45A9-AB7F-CB196AF20982}"/>
            </a:ext>
          </a:extLst>
        </xdr:cNvPr>
        <xdr:cNvSpPr/>
      </xdr:nvSpPr>
      <xdr:spPr>
        <a:xfrm>
          <a:off x="436517" y="1836947"/>
          <a:ext cx="1953873" cy="559412"/>
        </a:xfrm>
        <a:prstGeom prst="roundRect">
          <a:avLst/>
        </a:prstGeom>
        <a:solidFill>
          <a:schemeClr val="accent2">
            <a:lumMod val="40000"/>
            <a:lumOff val="60000"/>
          </a:schemeClr>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MX" sz="1100" kern="1200"/>
            <a:t>BAÑOS-MENESES-NARANJO</a:t>
          </a:r>
        </a:p>
      </xdr:txBody>
    </xdr:sp>
    <xdr:clientData/>
  </xdr:twoCellAnchor>
  <xdr:twoCellAnchor>
    <xdr:from>
      <xdr:col>0</xdr:col>
      <xdr:colOff>388684</xdr:colOff>
      <xdr:row>46</xdr:row>
      <xdr:rowOff>52763</xdr:rowOff>
    </xdr:from>
    <xdr:to>
      <xdr:col>2</xdr:col>
      <xdr:colOff>754444</xdr:colOff>
      <xdr:row>49</xdr:row>
      <xdr:rowOff>60384</xdr:rowOff>
    </xdr:to>
    <xdr:sp macro="" textlink="">
      <xdr:nvSpPr>
        <xdr:cNvPr id="52" name="Rectángulo: esquinas redondeadas 51">
          <a:hlinkClick xmlns:r="http://schemas.openxmlformats.org/officeDocument/2006/relationships" r:id="rId17"/>
          <a:extLst>
            <a:ext uri="{FF2B5EF4-FFF2-40B4-BE49-F238E27FC236}">
              <a16:creationId xmlns:a16="http://schemas.microsoft.com/office/drawing/2014/main" id="{84F2CE69-4CC7-4768-B14E-BFCABB188E1B}"/>
            </a:ext>
          </a:extLst>
        </xdr:cNvPr>
        <xdr:cNvSpPr/>
      </xdr:nvSpPr>
      <xdr:spPr>
        <a:xfrm>
          <a:off x="388684" y="8309257"/>
          <a:ext cx="1943548" cy="545503"/>
        </a:xfrm>
        <a:prstGeom prst="roundRect">
          <a:avLst/>
        </a:prstGeom>
        <a:solidFill>
          <a:schemeClr val="accent2">
            <a:lumMod val="40000"/>
            <a:lumOff val="60000"/>
          </a:schemeClr>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MX" sz="1100" kern="1200"/>
            <a:t>TULCAN-GUALLPA-PAREDES</a:t>
          </a:r>
        </a:p>
      </xdr:txBody>
    </xdr:sp>
    <xdr:clientData/>
  </xdr:twoCellAnchor>
  <xdr:twoCellAnchor>
    <xdr:from>
      <xdr:col>0</xdr:col>
      <xdr:colOff>434340</xdr:colOff>
      <xdr:row>5</xdr:row>
      <xdr:rowOff>175260</xdr:rowOff>
    </xdr:from>
    <xdr:to>
      <xdr:col>3</xdr:col>
      <xdr:colOff>7620</xdr:colOff>
      <xdr:row>9</xdr:row>
      <xdr:rowOff>0</xdr:rowOff>
    </xdr:to>
    <xdr:sp macro="" textlink="">
      <xdr:nvSpPr>
        <xdr:cNvPr id="53" name="Rectángulo: esquinas redondeadas 52">
          <a:extLst>
            <a:ext uri="{FF2B5EF4-FFF2-40B4-BE49-F238E27FC236}">
              <a16:creationId xmlns:a16="http://schemas.microsoft.com/office/drawing/2014/main" id="{1AE03E5F-02C5-47AD-AEC0-33A649FEDC33}"/>
            </a:ext>
          </a:extLst>
        </xdr:cNvPr>
        <xdr:cNvSpPr/>
      </xdr:nvSpPr>
      <xdr:spPr>
        <a:xfrm>
          <a:off x="434340" y="1097280"/>
          <a:ext cx="1950720" cy="556260"/>
        </a:xfrm>
        <a:prstGeom prst="roundRect">
          <a:avLst/>
        </a:prstGeom>
        <a:solidFill>
          <a:schemeClr val="accent2"/>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MX" sz="2000" b="1" kern="1200"/>
            <a:t>SIERRA</a:t>
          </a:r>
          <a:endParaRPr lang="es-MX" sz="1100" b="1" kern="1200"/>
        </a:p>
      </xdr:txBody>
    </xdr:sp>
    <xdr:clientData/>
  </xdr:twoCellAnchor>
  <xdr:twoCellAnchor>
    <xdr:from>
      <xdr:col>4</xdr:col>
      <xdr:colOff>53340</xdr:colOff>
      <xdr:row>6</xdr:row>
      <xdr:rowOff>0</xdr:rowOff>
    </xdr:from>
    <xdr:to>
      <xdr:col>6</xdr:col>
      <xdr:colOff>419100</xdr:colOff>
      <xdr:row>9</xdr:row>
      <xdr:rowOff>7620</xdr:rowOff>
    </xdr:to>
    <xdr:sp macro="" textlink="">
      <xdr:nvSpPr>
        <xdr:cNvPr id="54" name="Rectángulo: esquinas redondeadas 53">
          <a:extLst>
            <a:ext uri="{FF2B5EF4-FFF2-40B4-BE49-F238E27FC236}">
              <a16:creationId xmlns:a16="http://schemas.microsoft.com/office/drawing/2014/main" id="{7622F9B5-8640-418F-B40E-9FC16C24871A}"/>
            </a:ext>
          </a:extLst>
        </xdr:cNvPr>
        <xdr:cNvSpPr/>
      </xdr:nvSpPr>
      <xdr:spPr>
        <a:xfrm>
          <a:off x="3223260" y="1104900"/>
          <a:ext cx="1950720" cy="556260"/>
        </a:xfrm>
        <a:prstGeom prst="roundRect">
          <a:avLst/>
        </a:prstGeom>
        <a:solidFill>
          <a:schemeClr val="accent2"/>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MX" sz="2000" b="1" kern="1200"/>
            <a:t>COSTA</a:t>
          </a:r>
          <a:endParaRPr lang="es-MX" sz="1100" b="1" kern="12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591737</xdr:colOff>
      <xdr:row>1</xdr:row>
      <xdr:rowOff>152926</xdr:rowOff>
    </xdr:from>
    <xdr:to>
      <xdr:col>15</xdr:col>
      <xdr:colOff>460392</xdr:colOff>
      <xdr:row>14</xdr:row>
      <xdr:rowOff>54957</xdr:rowOff>
    </xdr:to>
    <xdr:pic>
      <xdr:nvPicPr>
        <xdr:cNvPr id="2" name="Imagen 1">
          <a:extLst>
            <a:ext uri="{FF2B5EF4-FFF2-40B4-BE49-F238E27FC236}">
              <a16:creationId xmlns:a16="http://schemas.microsoft.com/office/drawing/2014/main" id="{24AF8F90-D7CC-40C8-B5A1-98D9FCD74D58}"/>
            </a:ext>
          </a:extLst>
        </xdr:cNvPr>
        <xdr:cNvPicPr>
          <a:picLocks noChangeAspect="1"/>
        </xdr:cNvPicPr>
      </xdr:nvPicPr>
      <xdr:blipFill>
        <a:blip xmlns:r="http://schemas.openxmlformats.org/officeDocument/2006/relationships" r:embed="rId1"/>
        <a:stretch>
          <a:fillRect/>
        </a:stretch>
      </xdr:blipFill>
      <xdr:spPr>
        <a:xfrm>
          <a:off x="7960277" y="389146"/>
          <a:ext cx="6940015" cy="2881451"/>
        </a:xfrm>
        <a:prstGeom prst="rect">
          <a:avLst/>
        </a:prstGeom>
      </xdr:spPr>
    </xdr:pic>
    <xdr:clientData/>
  </xdr:twoCellAnchor>
  <xdr:twoCellAnchor editAs="oneCell">
    <xdr:from>
      <xdr:col>9</xdr:col>
      <xdr:colOff>229574</xdr:colOff>
      <xdr:row>18</xdr:row>
      <xdr:rowOff>88595</xdr:rowOff>
    </xdr:from>
    <xdr:to>
      <xdr:col>13</xdr:col>
      <xdr:colOff>759774</xdr:colOff>
      <xdr:row>23</xdr:row>
      <xdr:rowOff>95229</xdr:rowOff>
    </xdr:to>
    <xdr:pic>
      <xdr:nvPicPr>
        <xdr:cNvPr id="3" name="Imagen 2">
          <a:extLst>
            <a:ext uri="{FF2B5EF4-FFF2-40B4-BE49-F238E27FC236}">
              <a16:creationId xmlns:a16="http://schemas.microsoft.com/office/drawing/2014/main" id="{FD9E8555-0F2B-4F84-A0D1-B8A3368A5647}"/>
            </a:ext>
          </a:extLst>
        </xdr:cNvPr>
        <xdr:cNvPicPr>
          <a:picLocks noChangeAspect="1"/>
        </xdr:cNvPicPr>
      </xdr:nvPicPr>
      <xdr:blipFill>
        <a:blip xmlns:r="http://schemas.openxmlformats.org/officeDocument/2006/relationships" r:embed="rId2"/>
        <a:stretch>
          <a:fillRect/>
        </a:stretch>
      </xdr:blipFill>
      <xdr:spPr>
        <a:xfrm>
          <a:off x="9365954" y="4241495"/>
          <a:ext cx="4065880" cy="1149634"/>
        </a:xfrm>
        <a:prstGeom prst="rect">
          <a:avLst/>
        </a:prstGeom>
      </xdr:spPr>
    </xdr:pic>
    <xdr:clientData/>
  </xdr:twoCellAnchor>
  <xdr:twoCellAnchor editAs="oneCell">
    <xdr:from>
      <xdr:col>19</xdr:col>
      <xdr:colOff>355828</xdr:colOff>
      <xdr:row>1</xdr:row>
      <xdr:rowOff>183204</xdr:rowOff>
    </xdr:from>
    <xdr:to>
      <xdr:col>21</xdr:col>
      <xdr:colOff>355830</xdr:colOff>
      <xdr:row>4</xdr:row>
      <xdr:rowOff>220734</xdr:rowOff>
    </xdr:to>
    <xdr:pic>
      <xdr:nvPicPr>
        <xdr:cNvPr id="4" name="Imagen 3">
          <a:extLst>
            <a:ext uri="{FF2B5EF4-FFF2-40B4-BE49-F238E27FC236}">
              <a16:creationId xmlns:a16="http://schemas.microsoft.com/office/drawing/2014/main" id="{6DBBBAA8-3A99-429E-ACE3-844D720F2CD5}"/>
            </a:ext>
          </a:extLst>
        </xdr:cNvPr>
        <xdr:cNvPicPr>
          <a:picLocks noChangeAspect="1"/>
        </xdr:cNvPicPr>
      </xdr:nvPicPr>
      <xdr:blipFill>
        <a:blip xmlns:r="http://schemas.openxmlformats.org/officeDocument/2006/relationships" r:embed="rId3"/>
        <a:stretch>
          <a:fillRect/>
        </a:stretch>
      </xdr:blipFill>
      <xdr:spPr>
        <a:xfrm>
          <a:off x="18333384" y="418389"/>
          <a:ext cx="1768594" cy="724271"/>
        </a:xfrm>
        <a:prstGeom prst="rect">
          <a:avLst/>
        </a:prstGeom>
      </xdr:spPr>
    </xdr:pic>
    <xdr:clientData/>
  </xdr:twoCellAnchor>
  <xdr:twoCellAnchor>
    <xdr:from>
      <xdr:col>0</xdr:col>
      <xdr:colOff>0</xdr:colOff>
      <xdr:row>25</xdr:row>
      <xdr:rowOff>178143</xdr:rowOff>
    </xdr:from>
    <xdr:to>
      <xdr:col>6</xdr:col>
      <xdr:colOff>26965</xdr:colOff>
      <xdr:row>40</xdr:row>
      <xdr:rowOff>168202</xdr:rowOff>
    </xdr:to>
    <xdr:graphicFrame macro="">
      <xdr:nvGraphicFramePr>
        <xdr:cNvPr id="5" name="Gráfico 4">
          <a:extLst>
            <a:ext uri="{FF2B5EF4-FFF2-40B4-BE49-F238E27FC236}">
              <a16:creationId xmlns:a16="http://schemas.microsoft.com/office/drawing/2014/main" id="{92E6B02D-506F-4E14-9DBB-2C41EA5A31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42</xdr:row>
      <xdr:rowOff>89140</xdr:rowOff>
    </xdr:from>
    <xdr:to>
      <xdr:col>5</xdr:col>
      <xdr:colOff>776759</xdr:colOff>
      <xdr:row>56</xdr:row>
      <xdr:rowOff>96545</xdr:rowOff>
    </xdr:to>
    <xdr:graphicFrame macro="">
      <xdr:nvGraphicFramePr>
        <xdr:cNvPr id="6" name="Gráfico 5">
          <a:extLst>
            <a:ext uri="{FF2B5EF4-FFF2-40B4-BE49-F238E27FC236}">
              <a16:creationId xmlns:a16="http://schemas.microsoft.com/office/drawing/2014/main" id="{F4F066E9-156E-4EF3-910A-591B86B0DE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297180</xdr:colOff>
      <xdr:row>45</xdr:row>
      <xdr:rowOff>45720</xdr:rowOff>
    </xdr:from>
    <xdr:to>
      <xdr:col>5</xdr:col>
      <xdr:colOff>289560</xdr:colOff>
      <xdr:row>50</xdr:row>
      <xdr:rowOff>68580</xdr:rowOff>
    </xdr:to>
    <xdr:cxnSp macro="">
      <xdr:nvCxnSpPr>
        <xdr:cNvPr id="7" name="Conector recto 6">
          <a:extLst>
            <a:ext uri="{FF2B5EF4-FFF2-40B4-BE49-F238E27FC236}">
              <a16:creationId xmlns:a16="http://schemas.microsoft.com/office/drawing/2014/main" id="{E617A143-610B-4344-A5C0-CB55A3587DA0}"/>
            </a:ext>
          </a:extLst>
        </xdr:cNvPr>
        <xdr:cNvCxnSpPr/>
      </xdr:nvCxnSpPr>
      <xdr:spPr>
        <a:xfrm flipV="1">
          <a:off x="3657600" y="10393680"/>
          <a:ext cx="2232660" cy="1165860"/>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0</xdr:colOff>
      <xdr:row>58</xdr:row>
      <xdr:rowOff>116541</xdr:rowOff>
    </xdr:from>
    <xdr:to>
      <xdr:col>6</xdr:col>
      <xdr:colOff>3232</xdr:colOff>
      <xdr:row>72</xdr:row>
      <xdr:rowOff>70158</xdr:rowOff>
    </xdr:to>
    <xdr:graphicFrame macro="">
      <xdr:nvGraphicFramePr>
        <xdr:cNvPr id="8" name="Gráfico 7">
          <a:extLst>
            <a:ext uri="{FF2B5EF4-FFF2-40B4-BE49-F238E27FC236}">
              <a16:creationId xmlns:a16="http://schemas.microsoft.com/office/drawing/2014/main" id="{B73D68BD-D6A9-4CFE-A69F-F83EE66695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74</xdr:row>
      <xdr:rowOff>76200</xdr:rowOff>
    </xdr:from>
    <xdr:to>
      <xdr:col>6</xdr:col>
      <xdr:colOff>56381</xdr:colOff>
      <xdr:row>88</xdr:row>
      <xdr:rowOff>40062</xdr:rowOff>
    </xdr:to>
    <xdr:graphicFrame macro="">
      <xdr:nvGraphicFramePr>
        <xdr:cNvPr id="9" name="Gráfico 8">
          <a:extLst>
            <a:ext uri="{FF2B5EF4-FFF2-40B4-BE49-F238E27FC236}">
              <a16:creationId xmlns:a16="http://schemas.microsoft.com/office/drawing/2014/main" id="{FC696551-2AFE-464D-B5F0-139CBF9BAA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564445</xdr:colOff>
      <xdr:row>1</xdr:row>
      <xdr:rowOff>94075</xdr:rowOff>
    </xdr:from>
    <xdr:to>
      <xdr:col>17</xdr:col>
      <xdr:colOff>794846</xdr:colOff>
      <xdr:row>3</xdr:row>
      <xdr:rowOff>78338</xdr:rowOff>
    </xdr:to>
    <xdr:sp macro="" textlink="">
      <xdr:nvSpPr>
        <xdr:cNvPr id="10" name="Hexágono 9">
          <a:hlinkClick xmlns:r="http://schemas.openxmlformats.org/officeDocument/2006/relationships" r:id="rId8"/>
          <a:extLst>
            <a:ext uri="{FF2B5EF4-FFF2-40B4-BE49-F238E27FC236}">
              <a16:creationId xmlns:a16="http://schemas.microsoft.com/office/drawing/2014/main" id="{DFAA7564-C1F4-4D7E-82D5-05BBE969056A}"/>
            </a:ext>
          </a:extLst>
        </xdr:cNvPr>
        <xdr:cNvSpPr/>
      </xdr:nvSpPr>
      <xdr:spPr>
        <a:xfrm>
          <a:off x="15889112" y="329260"/>
          <a:ext cx="1114697" cy="445226"/>
        </a:xfrm>
        <a:prstGeom prst="hexagon">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es-ES" sz="1800" b="0" cap="none" spc="0">
              <a:ln w="0"/>
              <a:solidFill>
                <a:sysClr val="windowText" lastClr="000000"/>
              </a:solidFill>
              <a:effectLst>
                <a:outerShdw blurRad="38100" dist="19050" dir="2700000" algn="tl" rotWithShape="0">
                  <a:schemeClr val="dk1">
                    <a:alpha val="40000"/>
                  </a:schemeClr>
                </a:outerShdw>
              </a:effectLst>
            </a:rPr>
            <a:t>INDICE</a:t>
          </a: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0.29783</cdr:x>
      <cdr:y>0.61041</cdr:y>
    </cdr:from>
    <cdr:to>
      <cdr:x>0.50267</cdr:x>
      <cdr:y>0.71993</cdr:y>
    </cdr:to>
    <cdr:cxnSp macro="">
      <cdr:nvCxnSpPr>
        <cdr:cNvPr id="2" name="Conector recto 1">
          <a:extLst xmlns:a="http://schemas.openxmlformats.org/drawingml/2006/main">
            <a:ext uri="{FF2B5EF4-FFF2-40B4-BE49-F238E27FC236}">
              <a16:creationId xmlns:a16="http://schemas.microsoft.com/office/drawing/2014/main" id="{1603668F-774B-0406-D7A4-F5C228272AD9}"/>
            </a:ext>
          </a:extLst>
        </cdr:cNvPr>
        <cdr:cNvCxnSpPr/>
      </cdr:nvCxnSpPr>
      <cdr:spPr>
        <a:xfrm xmlns:a="http://schemas.openxmlformats.org/drawingml/2006/main" flipV="1">
          <a:off x="1729189" y="1930160"/>
          <a:ext cx="1189271" cy="346320"/>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12.xml><?xml version="1.0" encoding="utf-8"?>
<xdr:wsDr xmlns:xdr="http://schemas.openxmlformats.org/drawingml/2006/spreadsheetDrawing" xmlns:a="http://schemas.openxmlformats.org/drawingml/2006/main">
  <xdr:twoCellAnchor>
    <xdr:from>
      <xdr:col>0</xdr:col>
      <xdr:colOff>123824</xdr:colOff>
      <xdr:row>26</xdr:row>
      <xdr:rowOff>12700</xdr:rowOff>
    </xdr:from>
    <xdr:to>
      <xdr:col>7</xdr:col>
      <xdr:colOff>63500</xdr:colOff>
      <xdr:row>47</xdr:row>
      <xdr:rowOff>158750</xdr:rowOff>
    </xdr:to>
    <xdr:graphicFrame macro="">
      <xdr:nvGraphicFramePr>
        <xdr:cNvPr id="2" name="Gráfico 1">
          <a:extLst>
            <a:ext uri="{FF2B5EF4-FFF2-40B4-BE49-F238E27FC236}">
              <a16:creationId xmlns:a16="http://schemas.microsoft.com/office/drawing/2014/main" id="{BA932A53-471A-4960-A0CC-943806CF69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120650</xdr:colOff>
      <xdr:row>48</xdr:row>
      <xdr:rowOff>95250</xdr:rowOff>
    </xdr:from>
    <xdr:to>
      <xdr:col>7</xdr:col>
      <xdr:colOff>60326</xdr:colOff>
      <xdr:row>70</xdr:row>
      <xdr:rowOff>57150</xdr:rowOff>
    </xdr:to>
    <xdr:graphicFrame macro="">
      <xdr:nvGraphicFramePr>
        <xdr:cNvPr id="3" name="Gráfico 2">
          <a:extLst>
            <a:ext uri="{FF2B5EF4-FFF2-40B4-BE49-F238E27FC236}">
              <a16:creationId xmlns:a16="http://schemas.microsoft.com/office/drawing/2014/main" id="{C1AC265B-6541-4BFF-9F56-640A30392C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206069</xdr:colOff>
      <xdr:row>2</xdr:row>
      <xdr:rowOff>34642</xdr:rowOff>
    </xdr:from>
    <xdr:to>
      <xdr:col>16</xdr:col>
      <xdr:colOff>681358</xdr:colOff>
      <xdr:row>19</xdr:row>
      <xdr:rowOff>162056</xdr:rowOff>
    </xdr:to>
    <xdr:pic>
      <xdr:nvPicPr>
        <xdr:cNvPr id="4" name="Imagen 3">
          <a:extLst>
            <a:ext uri="{FF2B5EF4-FFF2-40B4-BE49-F238E27FC236}">
              <a16:creationId xmlns:a16="http://schemas.microsoft.com/office/drawing/2014/main" id="{A3CEBE0B-214E-42CF-BC06-210BCFC30CB4}"/>
            </a:ext>
          </a:extLst>
        </xdr:cNvPr>
        <xdr:cNvPicPr>
          <a:picLocks noChangeAspect="1"/>
        </xdr:cNvPicPr>
      </xdr:nvPicPr>
      <xdr:blipFill>
        <a:blip xmlns:r="http://schemas.openxmlformats.org/officeDocument/2006/relationships" r:embed="rId3"/>
        <a:stretch>
          <a:fillRect/>
        </a:stretch>
      </xdr:blipFill>
      <xdr:spPr>
        <a:xfrm>
          <a:off x="11780849" y="408022"/>
          <a:ext cx="3645209" cy="3426874"/>
        </a:xfrm>
        <a:prstGeom prst="rect">
          <a:avLst/>
        </a:prstGeom>
      </xdr:spPr>
    </xdr:pic>
    <xdr:clientData/>
  </xdr:twoCellAnchor>
  <xdr:twoCellAnchor editAs="oneCell">
    <xdr:from>
      <xdr:col>7</xdr:col>
      <xdr:colOff>477991</xdr:colOff>
      <xdr:row>2</xdr:row>
      <xdr:rowOff>14197</xdr:rowOff>
    </xdr:from>
    <xdr:to>
      <xdr:col>12</xdr:col>
      <xdr:colOff>198121</xdr:colOff>
      <xdr:row>19</xdr:row>
      <xdr:rowOff>157234</xdr:rowOff>
    </xdr:to>
    <xdr:pic>
      <xdr:nvPicPr>
        <xdr:cNvPr id="5" name="Imagen 4">
          <a:extLst>
            <a:ext uri="{FF2B5EF4-FFF2-40B4-BE49-F238E27FC236}">
              <a16:creationId xmlns:a16="http://schemas.microsoft.com/office/drawing/2014/main" id="{808ECD79-AA87-4455-ACB2-36121169714D}"/>
            </a:ext>
          </a:extLst>
        </xdr:cNvPr>
        <xdr:cNvPicPr>
          <a:picLocks noChangeAspect="1"/>
        </xdr:cNvPicPr>
      </xdr:nvPicPr>
      <xdr:blipFill>
        <a:blip xmlns:r="http://schemas.openxmlformats.org/officeDocument/2006/relationships" r:embed="rId4"/>
        <a:stretch>
          <a:fillRect/>
        </a:stretch>
      </xdr:blipFill>
      <xdr:spPr>
        <a:xfrm>
          <a:off x="7313131" y="387577"/>
          <a:ext cx="4459770" cy="3442497"/>
        </a:xfrm>
        <a:prstGeom prst="rect">
          <a:avLst/>
        </a:prstGeom>
      </xdr:spPr>
    </xdr:pic>
    <xdr:clientData/>
  </xdr:twoCellAnchor>
  <xdr:twoCellAnchor>
    <xdr:from>
      <xdr:col>0</xdr:col>
      <xdr:colOff>127063</xdr:colOff>
      <xdr:row>70</xdr:row>
      <xdr:rowOff>163717</xdr:rowOff>
    </xdr:from>
    <xdr:to>
      <xdr:col>7</xdr:col>
      <xdr:colOff>62871</xdr:colOff>
      <xdr:row>89</xdr:row>
      <xdr:rowOff>6790</xdr:rowOff>
    </xdr:to>
    <xdr:graphicFrame macro="">
      <xdr:nvGraphicFramePr>
        <xdr:cNvPr id="6" name="Gráfico 5">
          <a:extLst>
            <a:ext uri="{FF2B5EF4-FFF2-40B4-BE49-F238E27FC236}">
              <a16:creationId xmlns:a16="http://schemas.microsoft.com/office/drawing/2014/main" id="{A62425B4-F8AC-46D0-BD3B-C98BBD261C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182327</xdr:colOff>
      <xdr:row>89</xdr:row>
      <xdr:rowOff>125743</xdr:rowOff>
    </xdr:from>
    <xdr:to>
      <xdr:col>7</xdr:col>
      <xdr:colOff>68027</xdr:colOff>
      <xdr:row>107</xdr:row>
      <xdr:rowOff>151143</xdr:rowOff>
    </xdr:to>
    <xdr:graphicFrame macro="">
      <xdr:nvGraphicFramePr>
        <xdr:cNvPr id="7" name="Gráfico 6">
          <a:extLst>
            <a:ext uri="{FF2B5EF4-FFF2-40B4-BE49-F238E27FC236}">
              <a16:creationId xmlns:a16="http://schemas.microsoft.com/office/drawing/2014/main" id="{EFAE0109-6033-4E1B-B6A1-E4DAD17E1F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181697</xdr:colOff>
      <xdr:row>89</xdr:row>
      <xdr:rowOff>137307</xdr:rowOff>
    </xdr:from>
    <xdr:to>
      <xdr:col>14</xdr:col>
      <xdr:colOff>245197</xdr:colOff>
      <xdr:row>108</xdr:row>
      <xdr:rowOff>12574</xdr:rowOff>
    </xdr:to>
    <xdr:graphicFrame macro="">
      <xdr:nvGraphicFramePr>
        <xdr:cNvPr id="8" name="Gráfico 7">
          <a:extLst>
            <a:ext uri="{FF2B5EF4-FFF2-40B4-BE49-F238E27FC236}">
              <a16:creationId xmlns:a16="http://schemas.microsoft.com/office/drawing/2014/main" id="{672F3C63-B6BD-4D0D-AF9E-4CCF232527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2</xdr:row>
      <xdr:rowOff>0</xdr:rowOff>
    </xdr:from>
    <xdr:to>
      <xdr:col>18</xdr:col>
      <xdr:colOff>320039</xdr:colOff>
      <xdr:row>3</xdr:row>
      <xdr:rowOff>75112</xdr:rowOff>
    </xdr:to>
    <xdr:sp macro="" textlink="">
      <xdr:nvSpPr>
        <xdr:cNvPr id="9" name="Hexágono 8">
          <a:hlinkClick xmlns:r="http://schemas.openxmlformats.org/officeDocument/2006/relationships" r:id="rId8"/>
          <a:extLst>
            <a:ext uri="{FF2B5EF4-FFF2-40B4-BE49-F238E27FC236}">
              <a16:creationId xmlns:a16="http://schemas.microsoft.com/office/drawing/2014/main" id="{3C971BBE-2715-4A3F-9611-E28D24C43024}"/>
            </a:ext>
          </a:extLst>
        </xdr:cNvPr>
        <xdr:cNvSpPr/>
      </xdr:nvSpPr>
      <xdr:spPr>
        <a:xfrm>
          <a:off x="15566571" y="381000"/>
          <a:ext cx="1114697" cy="445226"/>
        </a:xfrm>
        <a:prstGeom prst="hexagon">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es-ES" sz="1800" b="0" cap="none" spc="0">
              <a:ln w="0"/>
              <a:solidFill>
                <a:sysClr val="windowText" lastClr="000000"/>
              </a:solidFill>
              <a:effectLst>
                <a:outerShdw blurRad="38100" dist="19050" dir="2700000" algn="tl" rotWithShape="0">
                  <a:schemeClr val="dk1">
                    <a:alpha val="40000"/>
                  </a:schemeClr>
                </a:outerShdw>
              </a:effectLst>
            </a:rPr>
            <a:t>INDICE</a:t>
          </a:r>
        </a:p>
      </xdr:txBody>
    </xdr:sp>
    <xdr:clientData/>
  </xdr:twoCellAnchor>
</xdr:wsDr>
</file>

<file path=xl/drawings/drawing13.xml><?xml version="1.0" encoding="utf-8"?>
<c:userShapes xmlns:c="http://schemas.openxmlformats.org/drawingml/2006/chart">
  <cdr:relSizeAnchor xmlns:cdr="http://schemas.openxmlformats.org/drawingml/2006/chartDrawing">
    <cdr:from>
      <cdr:x>0.20552</cdr:x>
      <cdr:y>0.70869</cdr:y>
    </cdr:from>
    <cdr:to>
      <cdr:x>0.49611</cdr:x>
      <cdr:y>0.80744</cdr:y>
    </cdr:to>
    <cdr:cxnSp macro="">
      <cdr:nvCxnSpPr>
        <cdr:cNvPr id="2" name="Conector recto 1">
          <a:extLst xmlns:a="http://schemas.openxmlformats.org/drawingml/2006/main">
            <a:ext uri="{FF2B5EF4-FFF2-40B4-BE49-F238E27FC236}">
              <a16:creationId xmlns:a16="http://schemas.microsoft.com/office/drawing/2014/main" id="{36ABD5F5-4EF2-7D43-1673-4A6F867420CF}"/>
            </a:ext>
          </a:extLst>
        </cdr:cNvPr>
        <cdr:cNvCxnSpPr/>
      </cdr:nvCxnSpPr>
      <cdr:spPr>
        <a:xfrm xmlns:a="http://schemas.openxmlformats.org/drawingml/2006/main" flipV="1">
          <a:off x="1293946" y="2815690"/>
          <a:ext cx="1829562" cy="392340"/>
        </a:xfrm>
        <a:prstGeom xmlns:a="http://schemas.openxmlformats.org/drawingml/2006/main" prst="line">
          <a:avLst/>
        </a:prstGeom>
        <a:ln xmlns:a="http://schemas.openxmlformats.org/drawingml/2006/main">
          <a:solidFill>
            <a:schemeClr val="tx1"/>
          </a:solidFill>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0.39625</cdr:x>
      <cdr:y>0.40665</cdr:y>
    </cdr:from>
    <cdr:to>
      <cdr:x>0.80392</cdr:x>
      <cdr:y>0.76091</cdr:y>
    </cdr:to>
    <cdr:cxnSp macro="">
      <cdr:nvCxnSpPr>
        <cdr:cNvPr id="3" name="Conector recto 2">
          <a:extLst xmlns:a="http://schemas.openxmlformats.org/drawingml/2006/main">
            <a:ext uri="{FF2B5EF4-FFF2-40B4-BE49-F238E27FC236}">
              <a16:creationId xmlns:a16="http://schemas.microsoft.com/office/drawing/2014/main" id="{4C1F0553-771D-4CF3-B99F-04B8A39CF332}"/>
            </a:ext>
          </a:extLst>
        </cdr:cNvPr>
        <cdr:cNvCxnSpPr/>
      </cdr:nvCxnSpPr>
      <cdr:spPr>
        <a:xfrm xmlns:a="http://schemas.openxmlformats.org/drawingml/2006/main" flipV="1">
          <a:off x="2494796" y="1615645"/>
          <a:ext cx="2566630" cy="1407520"/>
        </a:xfrm>
        <a:prstGeom xmlns:a="http://schemas.openxmlformats.org/drawingml/2006/main" prst="line">
          <a:avLst/>
        </a:prstGeom>
        <a:ln xmlns:a="http://schemas.openxmlformats.org/drawingml/2006/main">
          <a:solidFill>
            <a:schemeClr val="tx1"/>
          </a:solidFill>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0.75375</cdr:x>
      <cdr:y>0.1519</cdr:y>
    </cdr:from>
    <cdr:to>
      <cdr:x>0.86858</cdr:x>
      <cdr:y>0.46721</cdr:y>
    </cdr:to>
    <cdr:cxnSp macro="">
      <cdr:nvCxnSpPr>
        <cdr:cNvPr id="4" name="Conector recto 3">
          <a:extLst xmlns:a="http://schemas.openxmlformats.org/drawingml/2006/main">
            <a:ext uri="{FF2B5EF4-FFF2-40B4-BE49-F238E27FC236}">
              <a16:creationId xmlns:a16="http://schemas.microsoft.com/office/drawing/2014/main" id="{83618EDA-57A8-4B66-9407-A40317D568AA}"/>
            </a:ext>
          </a:extLst>
        </cdr:cNvPr>
        <cdr:cNvCxnSpPr/>
      </cdr:nvCxnSpPr>
      <cdr:spPr>
        <a:xfrm xmlns:a="http://schemas.openxmlformats.org/drawingml/2006/main" flipV="1">
          <a:off x="4424965" y="609600"/>
          <a:ext cx="674085" cy="1265400"/>
        </a:xfrm>
        <a:prstGeom xmlns:a="http://schemas.openxmlformats.org/drawingml/2006/main" prst="line">
          <a:avLst/>
        </a:prstGeom>
        <a:ln xmlns:a="http://schemas.openxmlformats.org/drawingml/2006/main">
          <a:solidFill>
            <a:schemeClr val="tx1"/>
          </a:solidFill>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14.xml><?xml version="1.0" encoding="utf-8"?>
<xdr:wsDr xmlns:xdr="http://schemas.openxmlformats.org/drawingml/2006/spreadsheetDrawing" xmlns:a="http://schemas.openxmlformats.org/drawingml/2006/main">
  <xdr:twoCellAnchor>
    <xdr:from>
      <xdr:col>0</xdr:col>
      <xdr:colOff>28576</xdr:colOff>
      <xdr:row>24</xdr:row>
      <xdr:rowOff>14287</xdr:rowOff>
    </xdr:from>
    <xdr:to>
      <xdr:col>5</xdr:col>
      <xdr:colOff>674077</xdr:colOff>
      <xdr:row>38</xdr:row>
      <xdr:rowOff>90487</xdr:rowOff>
    </xdr:to>
    <xdr:graphicFrame macro="">
      <xdr:nvGraphicFramePr>
        <xdr:cNvPr id="2" name="Gráfico 1">
          <a:extLst>
            <a:ext uri="{FF2B5EF4-FFF2-40B4-BE49-F238E27FC236}">
              <a16:creationId xmlns:a16="http://schemas.microsoft.com/office/drawing/2014/main" id="{E237AFA9-EFDB-4E73-9432-F38C6832CB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40</xdr:row>
      <xdr:rowOff>0</xdr:rowOff>
    </xdr:from>
    <xdr:to>
      <xdr:col>5</xdr:col>
      <xdr:colOff>685800</xdr:colOff>
      <xdr:row>54</xdr:row>
      <xdr:rowOff>76200</xdr:rowOff>
    </xdr:to>
    <xdr:graphicFrame macro="">
      <xdr:nvGraphicFramePr>
        <xdr:cNvPr id="3" name="Gráfico 2">
          <a:extLst>
            <a:ext uri="{FF2B5EF4-FFF2-40B4-BE49-F238E27FC236}">
              <a16:creationId xmlns:a16="http://schemas.microsoft.com/office/drawing/2014/main" id="{A5C1334D-87B7-42BB-BE7C-B7834A4F65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45118</xdr:colOff>
      <xdr:row>49</xdr:row>
      <xdr:rowOff>120316</xdr:rowOff>
    </xdr:from>
    <xdr:to>
      <xdr:col>2</xdr:col>
      <xdr:colOff>676777</xdr:colOff>
      <xdr:row>51</xdr:row>
      <xdr:rowOff>75197</xdr:rowOff>
    </xdr:to>
    <xdr:cxnSp macro="">
      <xdr:nvCxnSpPr>
        <xdr:cNvPr id="4" name="Conector recto 3">
          <a:extLst>
            <a:ext uri="{FF2B5EF4-FFF2-40B4-BE49-F238E27FC236}">
              <a16:creationId xmlns:a16="http://schemas.microsoft.com/office/drawing/2014/main" id="{CD6DE898-905E-402A-AB61-9436E2A69C3C}"/>
            </a:ext>
          </a:extLst>
        </xdr:cNvPr>
        <xdr:cNvCxnSpPr/>
      </xdr:nvCxnSpPr>
      <xdr:spPr>
        <a:xfrm flipV="1">
          <a:off x="898558" y="9028096"/>
          <a:ext cx="1591779" cy="305401"/>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60158</xdr:colOff>
      <xdr:row>43</xdr:row>
      <xdr:rowOff>180474</xdr:rowOff>
    </xdr:from>
    <xdr:to>
      <xdr:col>5</xdr:col>
      <xdr:colOff>115303</xdr:colOff>
      <xdr:row>50</xdr:row>
      <xdr:rowOff>185487</xdr:rowOff>
    </xdr:to>
    <xdr:cxnSp macro="">
      <xdr:nvCxnSpPr>
        <xdr:cNvPr id="5" name="Conector recto 4">
          <a:extLst>
            <a:ext uri="{FF2B5EF4-FFF2-40B4-BE49-F238E27FC236}">
              <a16:creationId xmlns:a16="http://schemas.microsoft.com/office/drawing/2014/main" id="{D185E81C-1383-4388-80D9-0659024EE57A}"/>
            </a:ext>
          </a:extLst>
        </xdr:cNvPr>
        <xdr:cNvCxnSpPr/>
      </xdr:nvCxnSpPr>
      <xdr:spPr>
        <a:xfrm flipV="1">
          <a:off x="1873718" y="8029074"/>
          <a:ext cx="2615465" cy="1231833"/>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0</xdr:colOff>
      <xdr:row>56</xdr:row>
      <xdr:rowOff>23812</xdr:rowOff>
    </xdr:from>
    <xdr:to>
      <xdr:col>5</xdr:col>
      <xdr:colOff>685800</xdr:colOff>
      <xdr:row>70</xdr:row>
      <xdr:rowOff>100012</xdr:rowOff>
    </xdr:to>
    <xdr:graphicFrame macro="">
      <xdr:nvGraphicFramePr>
        <xdr:cNvPr id="6" name="Gráfico 5">
          <a:extLst>
            <a:ext uri="{FF2B5EF4-FFF2-40B4-BE49-F238E27FC236}">
              <a16:creationId xmlns:a16="http://schemas.microsoft.com/office/drawing/2014/main" id="{C81CA157-AFED-4324-AB1C-F9C2F9E08D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72</xdr:row>
      <xdr:rowOff>4762</xdr:rowOff>
    </xdr:from>
    <xdr:to>
      <xdr:col>5</xdr:col>
      <xdr:colOff>685800</xdr:colOff>
      <xdr:row>86</xdr:row>
      <xdr:rowOff>80962</xdr:rowOff>
    </xdr:to>
    <xdr:graphicFrame macro="">
      <xdr:nvGraphicFramePr>
        <xdr:cNvPr id="7" name="Gráfico 6">
          <a:extLst>
            <a:ext uri="{FF2B5EF4-FFF2-40B4-BE49-F238E27FC236}">
              <a16:creationId xmlns:a16="http://schemas.microsoft.com/office/drawing/2014/main" id="{29D41594-E137-49D9-AC82-3865905B65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200025</xdr:colOff>
      <xdr:row>1</xdr:row>
      <xdr:rowOff>19050</xdr:rowOff>
    </xdr:from>
    <xdr:to>
      <xdr:col>10</xdr:col>
      <xdr:colOff>571500</xdr:colOff>
      <xdr:row>17</xdr:row>
      <xdr:rowOff>83149</xdr:rowOff>
    </xdr:to>
    <xdr:pic>
      <xdr:nvPicPr>
        <xdr:cNvPr id="8" name="Imagen 7">
          <a:extLst>
            <a:ext uri="{FF2B5EF4-FFF2-40B4-BE49-F238E27FC236}">
              <a16:creationId xmlns:a16="http://schemas.microsoft.com/office/drawing/2014/main" id="{305D00D1-F36E-4555-A7C0-C9F892CFDB3D}"/>
            </a:ext>
          </a:extLst>
        </xdr:cNvPr>
        <xdr:cNvPicPr>
          <a:picLocks noChangeAspect="1"/>
        </xdr:cNvPicPr>
      </xdr:nvPicPr>
      <xdr:blipFill>
        <a:blip xmlns:r="http://schemas.openxmlformats.org/officeDocument/2006/relationships" r:embed="rId5"/>
        <a:stretch>
          <a:fillRect/>
        </a:stretch>
      </xdr:blipFill>
      <xdr:spPr>
        <a:xfrm>
          <a:off x="5427345" y="194310"/>
          <a:ext cx="3785235" cy="2990179"/>
        </a:xfrm>
        <a:prstGeom prst="rect">
          <a:avLst/>
        </a:prstGeom>
      </xdr:spPr>
    </xdr:pic>
    <xdr:clientData/>
  </xdr:twoCellAnchor>
  <xdr:twoCellAnchor>
    <xdr:from>
      <xdr:col>12</xdr:col>
      <xdr:colOff>0</xdr:colOff>
      <xdr:row>1</xdr:row>
      <xdr:rowOff>0</xdr:rowOff>
    </xdr:from>
    <xdr:to>
      <xdr:col>13</xdr:col>
      <xdr:colOff>322217</xdr:colOff>
      <xdr:row>3</xdr:row>
      <xdr:rowOff>79466</xdr:rowOff>
    </xdr:to>
    <xdr:sp macro="" textlink="">
      <xdr:nvSpPr>
        <xdr:cNvPr id="9" name="Hexágono 8">
          <a:hlinkClick xmlns:r="http://schemas.openxmlformats.org/officeDocument/2006/relationships" r:id="rId6"/>
          <a:extLst>
            <a:ext uri="{FF2B5EF4-FFF2-40B4-BE49-F238E27FC236}">
              <a16:creationId xmlns:a16="http://schemas.microsoft.com/office/drawing/2014/main" id="{B4570DCB-BC5A-4DE3-8EC6-8D0D9263A94D}"/>
            </a:ext>
          </a:extLst>
        </xdr:cNvPr>
        <xdr:cNvSpPr/>
      </xdr:nvSpPr>
      <xdr:spPr>
        <a:xfrm>
          <a:off x="9677400" y="182880"/>
          <a:ext cx="1114697" cy="445226"/>
        </a:xfrm>
        <a:prstGeom prst="hexagon">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es-ES" sz="1800" b="0" cap="none" spc="0">
              <a:ln w="0"/>
              <a:solidFill>
                <a:sysClr val="windowText" lastClr="000000"/>
              </a:solidFill>
              <a:effectLst>
                <a:outerShdw blurRad="38100" dist="19050" dir="2700000" algn="tl" rotWithShape="0">
                  <a:schemeClr val="dk1">
                    <a:alpha val="40000"/>
                  </a:schemeClr>
                </a:outerShdw>
              </a:effectLst>
            </a:rPr>
            <a:t>INDICE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118534</xdr:colOff>
      <xdr:row>29</xdr:row>
      <xdr:rowOff>10886</xdr:rowOff>
    </xdr:from>
    <xdr:to>
      <xdr:col>7</xdr:col>
      <xdr:colOff>474133</xdr:colOff>
      <xdr:row>53</xdr:row>
      <xdr:rowOff>77756</xdr:rowOff>
    </xdr:to>
    <xdr:graphicFrame macro="">
      <xdr:nvGraphicFramePr>
        <xdr:cNvPr id="2" name="Gráfico 1">
          <a:extLst>
            <a:ext uri="{FF2B5EF4-FFF2-40B4-BE49-F238E27FC236}">
              <a16:creationId xmlns:a16="http://schemas.microsoft.com/office/drawing/2014/main" id="{8A92B880-A32B-47ED-B365-A85BB17FF9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119743</xdr:colOff>
      <xdr:row>55</xdr:row>
      <xdr:rowOff>0</xdr:rowOff>
    </xdr:from>
    <xdr:to>
      <xdr:col>7</xdr:col>
      <xdr:colOff>475342</xdr:colOff>
      <xdr:row>79</xdr:row>
      <xdr:rowOff>66870</xdr:rowOff>
    </xdr:to>
    <xdr:graphicFrame macro="">
      <xdr:nvGraphicFramePr>
        <xdr:cNvPr id="3" name="Gráfico 2">
          <a:extLst>
            <a:ext uri="{FF2B5EF4-FFF2-40B4-BE49-F238E27FC236}">
              <a16:creationId xmlns:a16="http://schemas.microsoft.com/office/drawing/2014/main" id="{4D52C7D2-4F20-4657-B960-9F4A356220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67733</xdr:colOff>
      <xdr:row>57</xdr:row>
      <xdr:rowOff>145790</xdr:rowOff>
    </xdr:from>
    <xdr:to>
      <xdr:col>6</xdr:col>
      <xdr:colOff>554004</xdr:colOff>
      <xdr:row>71</xdr:row>
      <xdr:rowOff>33867</xdr:rowOff>
    </xdr:to>
    <xdr:cxnSp macro="">
      <xdr:nvCxnSpPr>
        <xdr:cNvPr id="4" name="Conector recto 3">
          <a:extLst>
            <a:ext uri="{FF2B5EF4-FFF2-40B4-BE49-F238E27FC236}">
              <a16:creationId xmlns:a16="http://schemas.microsoft.com/office/drawing/2014/main" id="{A43EEC40-8942-427B-BBA8-59259E12E832}"/>
            </a:ext>
          </a:extLst>
        </xdr:cNvPr>
        <xdr:cNvCxnSpPr/>
      </xdr:nvCxnSpPr>
      <xdr:spPr>
        <a:xfrm flipV="1">
          <a:off x="2658533" y="10143230"/>
          <a:ext cx="3046591" cy="2341717"/>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128788</xdr:colOff>
      <xdr:row>80</xdr:row>
      <xdr:rowOff>95099</xdr:rowOff>
    </xdr:from>
    <xdr:to>
      <xdr:col>7</xdr:col>
      <xdr:colOff>484387</xdr:colOff>
      <xdr:row>104</xdr:row>
      <xdr:rowOff>161969</xdr:rowOff>
    </xdr:to>
    <xdr:graphicFrame macro="">
      <xdr:nvGraphicFramePr>
        <xdr:cNvPr id="5" name="Gráfico 4">
          <a:extLst>
            <a:ext uri="{FF2B5EF4-FFF2-40B4-BE49-F238E27FC236}">
              <a16:creationId xmlns:a16="http://schemas.microsoft.com/office/drawing/2014/main" id="{ED7CD022-9185-4FAE-811A-65E737A046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133350</xdr:colOff>
      <xdr:row>106</xdr:row>
      <xdr:rowOff>47625</xdr:rowOff>
    </xdr:from>
    <xdr:to>
      <xdr:col>7</xdr:col>
      <xdr:colOff>488949</xdr:colOff>
      <xdr:row>130</xdr:row>
      <xdr:rowOff>114495</xdr:rowOff>
    </xdr:to>
    <xdr:graphicFrame macro="">
      <xdr:nvGraphicFramePr>
        <xdr:cNvPr id="6" name="Gráfico 5">
          <a:extLst>
            <a:ext uri="{FF2B5EF4-FFF2-40B4-BE49-F238E27FC236}">
              <a16:creationId xmlns:a16="http://schemas.microsoft.com/office/drawing/2014/main" id="{C1AF9F63-5D71-4070-A125-56DAA78D98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5</xdr:col>
      <xdr:colOff>385502</xdr:colOff>
      <xdr:row>0</xdr:row>
      <xdr:rowOff>176824</xdr:rowOff>
    </xdr:from>
    <xdr:to>
      <xdr:col>10</xdr:col>
      <xdr:colOff>336193</xdr:colOff>
      <xdr:row>16</xdr:row>
      <xdr:rowOff>90561</xdr:rowOff>
    </xdr:to>
    <xdr:pic>
      <xdr:nvPicPr>
        <xdr:cNvPr id="7" name="Imagen 6">
          <a:extLst>
            <a:ext uri="{FF2B5EF4-FFF2-40B4-BE49-F238E27FC236}">
              <a16:creationId xmlns:a16="http://schemas.microsoft.com/office/drawing/2014/main" id="{83177478-0612-469B-80D2-D3F18720DC0C}"/>
            </a:ext>
          </a:extLst>
        </xdr:cNvPr>
        <xdr:cNvPicPr>
          <a:picLocks noChangeAspect="1"/>
        </xdr:cNvPicPr>
      </xdr:nvPicPr>
      <xdr:blipFill rotWithShape="1">
        <a:blip xmlns:r="http://schemas.openxmlformats.org/officeDocument/2006/relationships" r:embed="rId5"/>
        <a:srcRect r="64356"/>
        <a:stretch/>
      </xdr:blipFill>
      <xdr:spPr>
        <a:xfrm>
          <a:off x="4683182" y="176824"/>
          <a:ext cx="4217891" cy="2849977"/>
        </a:xfrm>
        <a:prstGeom prst="rect">
          <a:avLst/>
        </a:prstGeom>
      </xdr:spPr>
    </xdr:pic>
    <xdr:clientData/>
  </xdr:twoCellAnchor>
  <xdr:twoCellAnchor>
    <xdr:from>
      <xdr:col>1</xdr:col>
      <xdr:colOff>622041</xdr:colOff>
      <xdr:row>67</xdr:row>
      <xdr:rowOff>29158</xdr:rowOff>
    </xdr:from>
    <xdr:to>
      <xdr:col>4</xdr:col>
      <xdr:colOff>379056</xdr:colOff>
      <xdr:row>73</xdr:row>
      <xdr:rowOff>58317</xdr:rowOff>
    </xdr:to>
    <xdr:cxnSp macro="">
      <xdr:nvCxnSpPr>
        <xdr:cNvPr id="8" name="Conector recto 7">
          <a:extLst>
            <a:ext uri="{FF2B5EF4-FFF2-40B4-BE49-F238E27FC236}">
              <a16:creationId xmlns:a16="http://schemas.microsoft.com/office/drawing/2014/main" id="{1EC62FFD-6093-4DB4-8707-061D72513284}"/>
            </a:ext>
          </a:extLst>
        </xdr:cNvPr>
        <xdr:cNvCxnSpPr/>
      </xdr:nvCxnSpPr>
      <xdr:spPr>
        <a:xfrm flipV="1">
          <a:off x="1475481" y="11779198"/>
          <a:ext cx="2347815" cy="1080719"/>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2</xdr:col>
      <xdr:colOff>211667</xdr:colOff>
      <xdr:row>23</xdr:row>
      <xdr:rowOff>169334</xdr:rowOff>
    </xdr:from>
    <xdr:to>
      <xdr:col>3</xdr:col>
      <xdr:colOff>558800</xdr:colOff>
      <xdr:row>24</xdr:row>
      <xdr:rowOff>176686</xdr:rowOff>
    </xdr:to>
    <xdr:pic>
      <xdr:nvPicPr>
        <xdr:cNvPr id="9" name="Imagen 8">
          <a:extLst>
            <a:ext uri="{FF2B5EF4-FFF2-40B4-BE49-F238E27FC236}">
              <a16:creationId xmlns:a16="http://schemas.microsoft.com/office/drawing/2014/main" id="{BAF58071-33E1-4096-93CB-7DBEF280B7D0}"/>
            </a:ext>
          </a:extLst>
        </xdr:cNvPr>
        <xdr:cNvPicPr>
          <a:picLocks noChangeAspect="1"/>
        </xdr:cNvPicPr>
      </xdr:nvPicPr>
      <xdr:blipFill>
        <a:blip xmlns:r="http://schemas.openxmlformats.org/officeDocument/2006/relationships" r:embed="rId6"/>
        <a:stretch>
          <a:fillRect/>
        </a:stretch>
      </xdr:blipFill>
      <xdr:spPr>
        <a:xfrm>
          <a:off x="1949027" y="4207934"/>
          <a:ext cx="1200573" cy="188539"/>
        </a:xfrm>
        <a:prstGeom prst="rect">
          <a:avLst/>
        </a:prstGeom>
      </xdr:spPr>
    </xdr:pic>
    <xdr:clientData/>
  </xdr:twoCellAnchor>
  <xdr:twoCellAnchor editAs="oneCell">
    <xdr:from>
      <xdr:col>10</xdr:col>
      <xdr:colOff>287866</xdr:colOff>
      <xdr:row>0</xdr:row>
      <xdr:rowOff>169334</xdr:rowOff>
    </xdr:from>
    <xdr:to>
      <xdr:col>14</xdr:col>
      <xdr:colOff>533400</xdr:colOff>
      <xdr:row>16</xdr:row>
      <xdr:rowOff>102518</xdr:rowOff>
    </xdr:to>
    <xdr:pic>
      <xdr:nvPicPr>
        <xdr:cNvPr id="10" name="Imagen 9">
          <a:extLst>
            <a:ext uri="{FF2B5EF4-FFF2-40B4-BE49-F238E27FC236}">
              <a16:creationId xmlns:a16="http://schemas.microsoft.com/office/drawing/2014/main" id="{57D0EF54-B36B-45EA-BDDF-DA96CBB77F05}"/>
            </a:ext>
          </a:extLst>
        </xdr:cNvPr>
        <xdr:cNvPicPr>
          <a:picLocks noChangeAspect="1"/>
        </xdr:cNvPicPr>
      </xdr:nvPicPr>
      <xdr:blipFill>
        <a:blip xmlns:r="http://schemas.openxmlformats.org/officeDocument/2006/relationships" r:embed="rId7"/>
        <a:stretch>
          <a:fillRect/>
        </a:stretch>
      </xdr:blipFill>
      <xdr:spPr>
        <a:xfrm>
          <a:off x="8852746" y="169334"/>
          <a:ext cx="3659294" cy="2869424"/>
        </a:xfrm>
        <a:prstGeom prst="rect">
          <a:avLst/>
        </a:prstGeom>
      </xdr:spPr>
    </xdr:pic>
    <xdr:clientData/>
  </xdr:twoCellAnchor>
  <xdr:twoCellAnchor>
    <xdr:from>
      <xdr:col>15</xdr:col>
      <xdr:colOff>0</xdr:colOff>
      <xdr:row>1</xdr:row>
      <xdr:rowOff>0</xdr:rowOff>
    </xdr:from>
    <xdr:to>
      <xdr:col>16</xdr:col>
      <xdr:colOff>318831</xdr:colOff>
      <xdr:row>3</xdr:row>
      <xdr:rowOff>72693</xdr:rowOff>
    </xdr:to>
    <xdr:sp macro="" textlink="">
      <xdr:nvSpPr>
        <xdr:cNvPr id="11" name="Hexágono 10">
          <a:hlinkClick xmlns:r="http://schemas.openxmlformats.org/officeDocument/2006/relationships" r:id="rId8"/>
          <a:extLst>
            <a:ext uri="{FF2B5EF4-FFF2-40B4-BE49-F238E27FC236}">
              <a16:creationId xmlns:a16="http://schemas.microsoft.com/office/drawing/2014/main" id="{3006D7F8-5EED-42C6-8907-FBACCF97214C}"/>
            </a:ext>
          </a:extLst>
        </xdr:cNvPr>
        <xdr:cNvSpPr/>
      </xdr:nvSpPr>
      <xdr:spPr>
        <a:xfrm>
          <a:off x="12022667" y="186267"/>
          <a:ext cx="1114697" cy="445226"/>
        </a:xfrm>
        <a:prstGeom prst="hexagon">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es-ES" sz="1800" b="0" cap="none" spc="0">
              <a:ln w="0"/>
              <a:solidFill>
                <a:sysClr val="windowText" lastClr="000000"/>
              </a:solidFill>
              <a:effectLst>
                <a:outerShdw blurRad="38100" dist="19050" dir="2700000" algn="tl" rotWithShape="0">
                  <a:schemeClr val="dk1">
                    <a:alpha val="40000"/>
                  </a:schemeClr>
                </a:outerShdw>
              </a:effectLst>
            </a:rPr>
            <a:t>INDICE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27</xdr:row>
      <xdr:rowOff>34290</xdr:rowOff>
    </xdr:from>
    <xdr:to>
      <xdr:col>5</xdr:col>
      <xdr:colOff>609600</xdr:colOff>
      <xdr:row>42</xdr:row>
      <xdr:rowOff>34290</xdr:rowOff>
    </xdr:to>
    <xdr:graphicFrame macro="">
      <xdr:nvGraphicFramePr>
        <xdr:cNvPr id="2" name="Gráfico 1">
          <a:extLst>
            <a:ext uri="{FF2B5EF4-FFF2-40B4-BE49-F238E27FC236}">
              <a16:creationId xmlns:a16="http://schemas.microsoft.com/office/drawing/2014/main" id="{D2EFE54F-DB51-499C-90AD-9D2F51F7E5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10510</xdr:colOff>
      <xdr:row>42</xdr:row>
      <xdr:rowOff>180516</xdr:rowOff>
    </xdr:from>
    <xdr:to>
      <xdr:col>5</xdr:col>
      <xdr:colOff>620110</xdr:colOff>
      <xdr:row>57</xdr:row>
      <xdr:rowOff>180515</xdr:rowOff>
    </xdr:to>
    <xdr:graphicFrame macro="">
      <xdr:nvGraphicFramePr>
        <xdr:cNvPr id="3" name="Gráfico 2">
          <a:extLst>
            <a:ext uri="{FF2B5EF4-FFF2-40B4-BE49-F238E27FC236}">
              <a16:creationId xmlns:a16="http://schemas.microsoft.com/office/drawing/2014/main" id="{10C17973-0BA9-44B6-A8B1-93481087F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60</xdr:row>
      <xdr:rowOff>0</xdr:rowOff>
    </xdr:from>
    <xdr:to>
      <xdr:col>5</xdr:col>
      <xdr:colOff>609600</xdr:colOff>
      <xdr:row>75</xdr:row>
      <xdr:rowOff>0</xdr:rowOff>
    </xdr:to>
    <xdr:graphicFrame macro="">
      <xdr:nvGraphicFramePr>
        <xdr:cNvPr id="4" name="Gráfico 3">
          <a:extLst>
            <a:ext uri="{FF2B5EF4-FFF2-40B4-BE49-F238E27FC236}">
              <a16:creationId xmlns:a16="http://schemas.microsoft.com/office/drawing/2014/main" id="{7F0ADE9A-E483-4B6C-9E6A-7AA107A75B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60</xdr:row>
      <xdr:rowOff>0</xdr:rowOff>
    </xdr:from>
    <xdr:to>
      <xdr:col>12</xdr:col>
      <xdr:colOff>42042</xdr:colOff>
      <xdr:row>75</xdr:row>
      <xdr:rowOff>0</xdr:rowOff>
    </xdr:to>
    <xdr:graphicFrame macro="">
      <xdr:nvGraphicFramePr>
        <xdr:cNvPr id="5" name="Gráfico 4">
          <a:extLst>
            <a:ext uri="{FF2B5EF4-FFF2-40B4-BE49-F238E27FC236}">
              <a16:creationId xmlns:a16="http://schemas.microsoft.com/office/drawing/2014/main" id="{F13CD1A9-8D1F-47E6-B662-989BD8EF8F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90</xdr:row>
      <xdr:rowOff>180584</xdr:rowOff>
    </xdr:from>
    <xdr:to>
      <xdr:col>10</xdr:col>
      <xdr:colOff>18585</xdr:colOff>
      <xdr:row>95</xdr:row>
      <xdr:rowOff>117636</xdr:rowOff>
    </xdr:to>
    <xdr:sp macro="" textlink="">
      <xdr:nvSpPr>
        <xdr:cNvPr id="6" name="CuadroTexto 5">
          <a:extLst>
            <a:ext uri="{FF2B5EF4-FFF2-40B4-BE49-F238E27FC236}">
              <a16:creationId xmlns:a16="http://schemas.microsoft.com/office/drawing/2014/main" id="{B107213C-A562-4F8F-8C3B-8718895E3DE2}"/>
            </a:ext>
          </a:extLst>
        </xdr:cNvPr>
        <xdr:cNvSpPr txBox="1"/>
      </xdr:nvSpPr>
      <xdr:spPr>
        <a:xfrm>
          <a:off x="0" y="16822664"/>
          <a:ext cx="8171985" cy="8514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a:t>Se usa el método aritmético para proyectar el crecimiento del cantón Guayaquil, ya que el crecimiento de la población se ajusta bien al modelo lineal, a</a:t>
          </a:r>
          <a:r>
            <a:rPr lang="es-EC" baseline="0"/>
            <a:t> pesar de que una de sus pendientes supere el 25%</a:t>
          </a:r>
          <a:r>
            <a:rPr lang="es-EC"/>
            <a:t>. Se descartó el método geométrico,</a:t>
          </a:r>
          <a:r>
            <a:rPr lang="es-EC" baseline="0"/>
            <a:t> </a:t>
          </a:r>
          <a:r>
            <a:rPr lang="es-EC"/>
            <a:t>ya que, Guayaquil, a</a:t>
          </a:r>
          <a:r>
            <a:rPr lang="es-EC" baseline="0"/>
            <a:t> pesar de</a:t>
          </a:r>
          <a:r>
            <a:rPr lang="es-EC"/>
            <a:t> ser una de las ciudades más grandes del país, si continuará creciendo, pero</a:t>
          </a:r>
          <a:r>
            <a:rPr lang="es-EC" baseline="0"/>
            <a:t> a</a:t>
          </a:r>
          <a:r>
            <a:rPr lang="es-EC"/>
            <a:t> un ritmo más lento como</a:t>
          </a:r>
          <a:r>
            <a:rPr lang="es-EC" baseline="0"/>
            <a:t> han ido mostrando los 2 últimos censos realizados,</a:t>
          </a:r>
          <a:r>
            <a:rPr lang="es-EC"/>
            <a:t> por factores como migración a zonas periféricas y cambios en las dinámicas urbanas.</a:t>
          </a:r>
          <a:endParaRPr lang="es-EC" sz="1100"/>
        </a:p>
      </xdr:txBody>
    </xdr:sp>
    <xdr:clientData/>
  </xdr:twoCellAnchor>
  <xdr:twoCellAnchor editAs="oneCell">
    <xdr:from>
      <xdr:col>6</xdr:col>
      <xdr:colOff>764582</xdr:colOff>
      <xdr:row>1</xdr:row>
      <xdr:rowOff>120315</xdr:rowOff>
    </xdr:from>
    <xdr:to>
      <xdr:col>10</xdr:col>
      <xdr:colOff>546207</xdr:colOff>
      <xdr:row>18</xdr:row>
      <xdr:rowOff>54486</xdr:rowOff>
    </xdr:to>
    <xdr:pic>
      <xdr:nvPicPr>
        <xdr:cNvPr id="7" name="Imagen 6">
          <a:extLst>
            <a:ext uri="{FF2B5EF4-FFF2-40B4-BE49-F238E27FC236}">
              <a16:creationId xmlns:a16="http://schemas.microsoft.com/office/drawing/2014/main" id="{BD1B1490-A19F-4042-80AE-6EE6CA3C1E86}"/>
            </a:ext>
          </a:extLst>
        </xdr:cNvPr>
        <xdr:cNvPicPr>
          <a:picLocks noChangeAspect="1"/>
        </xdr:cNvPicPr>
      </xdr:nvPicPr>
      <xdr:blipFill>
        <a:blip xmlns:r="http://schemas.openxmlformats.org/officeDocument/2006/relationships" r:embed="rId5"/>
        <a:stretch>
          <a:fillRect/>
        </a:stretch>
      </xdr:blipFill>
      <xdr:spPr>
        <a:xfrm>
          <a:off x="5748062" y="303195"/>
          <a:ext cx="2951545" cy="3226011"/>
        </a:xfrm>
        <a:prstGeom prst="rect">
          <a:avLst/>
        </a:prstGeom>
      </xdr:spPr>
    </xdr:pic>
    <xdr:clientData/>
  </xdr:twoCellAnchor>
  <xdr:twoCellAnchor editAs="oneCell">
    <xdr:from>
      <xdr:col>10</xdr:col>
      <xdr:colOff>609600</xdr:colOff>
      <xdr:row>1</xdr:row>
      <xdr:rowOff>128337</xdr:rowOff>
    </xdr:from>
    <xdr:to>
      <xdr:col>15</xdr:col>
      <xdr:colOff>360801</xdr:colOff>
      <xdr:row>18</xdr:row>
      <xdr:rowOff>53980</xdr:rowOff>
    </xdr:to>
    <xdr:pic>
      <xdr:nvPicPr>
        <xdr:cNvPr id="8" name="Imagen 7">
          <a:extLst>
            <a:ext uri="{FF2B5EF4-FFF2-40B4-BE49-F238E27FC236}">
              <a16:creationId xmlns:a16="http://schemas.microsoft.com/office/drawing/2014/main" id="{75174264-C5E7-48B2-8950-CA5E99B17157}"/>
            </a:ext>
          </a:extLst>
        </xdr:cNvPr>
        <xdr:cNvPicPr>
          <a:picLocks noChangeAspect="1"/>
        </xdr:cNvPicPr>
      </xdr:nvPicPr>
      <xdr:blipFill>
        <a:blip xmlns:r="http://schemas.openxmlformats.org/officeDocument/2006/relationships" r:embed="rId6"/>
        <a:stretch>
          <a:fillRect/>
        </a:stretch>
      </xdr:blipFill>
      <xdr:spPr>
        <a:xfrm>
          <a:off x="8763000" y="311217"/>
          <a:ext cx="3713601" cy="3217483"/>
        </a:xfrm>
        <a:prstGeom prst="rect">
          <a:avLst/>
        </a:prstGeom>
      </xdr:spPr>
    </xdr:pic>
    <xdr:clientData/>
  </xdr:twoCellAnchor>
  <xdr:twoCellAnchor>
    <xdr:from>
      <xdr:col>0</xdr:col>
      <xdr:colOff>0</xdr:colOff>
      <xdr:row>75</xdr:row>
      <xdr:rowOff>176561</xdr:rowOff>
    </xdr:from>
    <xdr:to>
      <xdr:col>5</xdr:col>
      <xdr:colOff>613031</xdr:colOff>
      <xdr:row>90</xdr:row>
      <xdr:rowOff>114372</xdr:rowOff>
    </xdr:to>
    <xdr:graphicFrame macro="">
      <xdr:nvGraphicFramePr>
        <xdr:cNvPr id="9" name="Gráfico 8">
          <a:extLst>
            <a:ext uri="{FF2B5EF4-FFF2-40B4-BE49-F238E27FC236}">
              <a16:creationId xmlns:a16="http://schemas.microsoft.com/office/drawing/2014/main" id="{28B73908-6789-4177-8329-9CAC4C0360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0</xdr:colOff>
      <xdr:row>2</xdr:row>
      <xdr:rowOff>0</xdr:rowOff>
    </xdr:from>
    <xdr:to>
      <xdr:col>17</xdr:col>
      <xdr:colOff>319567</xdr:colOff>
      <xdr:row>4</xdr:row>
      <xdr:rowOff>74165</xdr:rowOff>
    </xdr:to>
    <xdr:sp macro="" textlink="">
      <xdr:nvSpPr>
        <xdr:cNvPr id="10" name="Hexágono 9">
          <a:hlinkClick xmlns:r="http://schemas.openxmlformats.org/officeDocument/2006/relationships" r:id="rId8"/>
          <a:extLst>
            <a:ext uri="{FF2B5EF4-FFF2-40B4-BE49-F238E27FC236}">
              <a16:creationId xmlns:a16="http://schemas.microsoft.com/office/drawing/2014/main" id="{9526887A-84F1-4A92-8B4C-EA4019977426}"/>
            </a:ext>
          </a:extLst>
        </xdr:cNvPr>
        <xdr:cNvSpPr/>
      </xdr:nvSpPr>
      <xdr:spPr>
        <a:xfrm>
          <a:off x="12947374" y="371061"/>
          <a:ext cx="1114697" cy="445226"/>
        </a:xfrm>
        <a:prstGeom prst="hexagon">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es-ES" sz="1800" b="0" cap="none" spc="0">
              <a:ln w="0"/>
              <a:solidFill>
                <a:sysClr val="windowText" lastClr="000000"/>
              </a:solidFill>
              <a:effectLst>
                <a:outerShdw blurRad="38100" dist="19050" dir="2700000" algn="tl" rotWithShape="0">
                  <a:schemeClr val="dk1">
                    <a:alpha val="40000"/>
                  </a:schemeClr>
                </a:outerShdw>
              </a:effectLst>
            </a:rPr>
            <a:t>INDICE</a:t>
          </a:r>
        </a:p>
      </xdr:txBody>
    </xdr:sp>
    <xdr:clientData/>
  </xdr:twoCellAnchor>
</xdr:wsDr>
</file>

<file path=xl/drawings/drawing17.xml><?xml version="1.0" encoding="utf-8"?>
<c:userShapes xmlns:c="http://schemas.openxmlformats.org/drawingml/2006/chart">
  <cdr:relSizeAnchor xmlns:cdr="http://schemas.openxmlformats.org/drawingml/2006/chartDrawing">
    <cdr:from>
      <cdr:x>0.25</cdr:x>
      <cdr:y>0.5041</cdr:y>
    </cdr:from>
    <cdr:to>
      <cdr:x>0.63261</cdr:x>
      <cdr:y>0.73333</cdr:y>
    </cdr:to>
    <cdr:cxnSp macro="">
      <cdr:nvCxnSpPr>
        <cdr:cNvPr id="3" name="Conector recto 2">
          <a:extLst xmlns:a="http://schemas.openxmlformats.org/drawingml/2006/main">
            <a:ext uri="{FF2B5EF4-FFF2-40B4-BE49-F238E27FC236}">
              <a16:creationId xmlns:a16="http://schemas.microsoft.com/office/drawing/2014/main" id="{BAE7C8D1-F67C-4EBA-86C9-35493C7D656F}"/>
            </a:ext>
          </a:extLst>
        </cdr:cNvPr>
        <cdr:cNvCxnSpPr/>
      </cdr:nvCxnSpPr>
      <cdr:spPr>
        <a:xfrm xmlns:a="http://schemas.openxmlformats.org/drawingml/2006/main" flipV="1">
          <a:off x="1144314" y="1390782"/>
          <a:ext cx="1751286" cy="63246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0.40424</cdr:x>
      <cdr:y>0.21895</cdr:y>
    </cdr:from>
    <cdr:to>
      <cdr:x>0.84532</cdr:x>
      <cdr:y>0.66393</cdr:y>
    </cdr:to>
    <cdr:cxnSp macro="">
      <cdr:nvCxnSpPr>
        <cdr:cNvPr id="4" name="Conector recto 3">
          <a:extLst xmlns:a="http://schemas.openxmlformats.org/drawingml/2006/main">
            <a:ext uri="{FF2B5EF4-FFF2-40B4-BE49-F238E27FC236}">
              <a16:creationId xmlns:a16="http://schemas.microsoft.com/office/drawing/2014/main" id="{E2DF1B80-8EA7-46DA-A821-0214DAC008B8}"/>
            </a:ext>
          </a:extLst>
        </cdr:cNvPr>
        <cdr:cNvCxnSpPr/>
      </cdr:nvCxnSpPr>
      <cdr:spPr>
        <a:xfrm xmlns:a="http://schemas.openxmlformats.org/drawingml/2006/main" flipV="1">
          <a:off x="1942221" y="605881"/>
          <a:ext cx="2119218" cy="1231376"/>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8.xml><?xml version="1.0" encoding="utf-8"?>
<xdr:wsDr xmlns:xdr="http://schemas.openxmlformats.org/drawingml/2006/spreadsheetDrawing" xmlns:a="http://schemas.openxmlformats.org/drawingml/2006/main">
  <xdr:twoCellAnchor>
    <xdr:from>
      <xdr:col>1</xdr:col>
      <xdr:colOff>27543</xdr:colOff>
      <xdr:row>25</xdr:row>
      <xdr:rowOff>84877</xdr:rowOff>
    </xdr:from>
    <xdr:to>
      <xdr:col>7</xdr:col>
      <xdr:colOff>165653</xdr:colOff>
      <xdr:row>40</xdr:row>
      <xdr:rowOff>68580</xdr:rowOff>
    </xdr:to>
    <xdr:graphicFrame macro="">
      <xdr:nvGraphicFramePr>
        <xdr:cNvPr id="2" name="Gráfico 1">
          <a:extLst>
            <a:ext uri="{FF2B5EF4-FFF2-40B4-BE49-F238E27FC236}">
              <a16:creationId xmlns:a16="http://schemas.microsoft.com/office/drawing/2014/main" id="{F740ABDF-160E-4ED6-A4B5-1B968442DB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337930</xdr:colOff>
      <xdr:row>42</xdr:row>
      <xdr:rowOff>72515</xdr:rowOff>
    </xdr:from>
    <xdr:to>
      <xdr:col>7</xdr:col>
      <xdr:colOff>457200</xdr:colOff>
      <xdr:row>57</xdr:row>
      <xdr:rowOff>44028</xdr:rowOff>
    </xdr:to>
    <xdr:graphicFrame macro="">
      <xdr:nvGraphicFramePr>
        <xdr:cNvPr id="3" name="Gráfico 2">
          <a:extLst>
            <a:ext uri="{FF2B5EF4-FFF2-40B4-BE49-F238E27FC236}">
              <a16:creationId xmlns:a16="http://schemas.microsoft.com/office/drawing/2014/main" id="{ACAEA273-9FDA-4FE1-A152-8CF68C1479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784198</xdr:colOff>
      <xdr:row>49</xdr:row>
      <xdr:rowOff>185530</xdr:rowOff>
    </xdr:from>
    <xdr:to>
      <xdr:col>6</xdr:col>
      <xdr:colOff>119270</xdr:colOff>
      <xdr:row>54</xdr:row>
      <xdr:rowOff>160682</xdr:rowOff>
    </xdr:to>
    <xdr:cxnSp macro="">
      <xdr:nvCxnSpPr>
        <xdr:cNvPr id="4" name="Conector recto 3">
          <a:extLst>
            <a:ext uri="{FF2B5EF4-FFF2-40B4-BE49-F238E27FC236}">
              <a16:creationId xmlns:a16="http://schemas.microsoft.com/office/drawing/2014/main" id="{9E5B301D-F423-4F16-8E91-F2E32AAB42D7}"/>
            </a:ext>
          </a:extLst>
        </xdr:cNvPr>
        <xdr:cNvCxnSpPr/>
      </xdr:nvCxnSpPr>
      <xdr:spPr>
        <a:xfrm flipV="1">
          <a:off x="2491078" y="8765650"/>
          <a:ext cx="2748832" cy="859072"/>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15241</xdr:colOff>
      <xdr:row>76</xdr:row>
      <xdr:rowOff>121920</xdr:rowOff>
    </xdr:from>
    <xdr:to>
      <xdr:col>6</xdr:col>
      <xdr:colOff>277906</xdr:colOff>
      <xdr:row>91</xdr:row>
      <xdr:rowOff>92979</xdr:rowOff>
    </xdr:to>
    <xdr:graphicFrame macro="">
      <xdr:nvGraphicFramePr>
        <xdr:cNvPr id="5" name="Gráfico 4">
          <a:extLst>
            <a:ext uri="{FF2B5EF4-FFF2-40B4-BE49-F238E27FC236}">
              <a16:creationId xmlns:a16="http://schemas.microsoft.com/office/drawing/2014/main" id="{9EFC6932-69E6-4216-9CFA-0173744FDB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776158</xdr:colOff>
      <xdr:row>53</xdr:row>
      <xdr:rowOff>53009</xdr:rowOff>
    </xdr:from>
    <xdr:to>
      <xdr:col>4</xdr:col>
      <xdr:colOff>205408</xdr:colOff>
      <xdr:row>54</xdr:row>
      <xdr:rowOff>168688</xdr:rowOff>
    </xdr:to>
    <xdr:cxnSp macro="">
      <xdr:nvCxnSpPr>
        <xdr:cNvPr id="6" name="Conector recto 5">
          <a:extLst>
            <a:ext uri="{FF2B5EF4-FFF2-40B4-BE49-F238E27FC236}">
              <a16:creationId xmlns:a16="http://schemas.microsoft.com/office/drawing/2014/main" id="{E26B611B-2E83-40CC-A416-353509F6AEF2}"/>
            </a:ext>
          </a:extLst>
        </xdr:cNvPr>
        <xdr:cNvCxnSpPr/>
      </xdr:nvCxnSpPr>
      <xdr:spPr>
        <a:xfrm flipV="1">
          <a:off x="1629598" y="9341789"/>
          <a:ext cx="1989570" cy="290939"/>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7</xdr:col>
      <xdr:colOff>654899</xdr:colOff>
      <xdr:row>1</xdr:row>
      <xdr:rowOff>118880</xdr:rowOff>
    </xdr:from>
    <xdr:to>
      <xdr:col>11</xdr:col>
      <xdr:colOff>530086</xdr:colOff>
      <xdr:row>16</xdr:row>
      <xdr:rowOff>119269</xdr:rowOff>
    </xdr:to>
    <xdr:pic>
      <xdr:nvPicPr>
        <xdr:cNvPr id="7" name="Imagen 6">
          <a:extLst>
            <a:ext uri="{FF2B5EF4-FFF2-40B4-BE49-F238E27FC236}">
              <a16:creationId xmlns:a16="http://schemas.microsoft.com/office/drawing/2014/main" id="{25D906DF-499A-4EC5-9D8B-F1E3520476C8}"/>
            </a:ext>
          </a:extLst>
        </xdr:cNvPr>
        <xdr:cNvPicPr>
          <a:picLocks noChangeAspect="1"/>
        </xdr:cNvPicPr>
      </xdr:nvPicPr>
      <xdr:blipFill>
        <a:blip xmlns:r="http://schemas.openxmlformats.org/officeDocument/2006/relationships" r:embed="rId4"/>
        <a:stretch>
          <a:fillRect/>
        </a:stretch>
      </xdr:blipFill>
      <xdr:spPr>
        <a:xfrm>
          <a:off x="6750899" y="304410"/>
          <a:ext cx="3055709" cy="2783346"/>
        </a:xfrm>
        <a:prstGeom prst="rect">
          <a:avLst/>
        </a:prstGeom>
      </xdr:spPr>
    </xdr:pic>
    <xdr:clientData/>
  </xdr:twoCellAnchor>
  <xdr:twoCellAnchor>
    <xdr:from>
      <xdr:col>1</xdr:col>
      <xdr:colOff>0</xdr:colOff>
      <xdr:row>59</xdr:row>
      <xdr:rowOff>0</xdr:rowOff>
    </xdr:from>
    <xdr:to>
      <xdr:col>6</xdr:col>
      <xdr:colOff>14243</xdr:colOff>
      <xdr:row>73</xdr:row>
      <xdr:rowOff>150808</xdr:rowOff>
    </xdr:to>
    <xdr:graphicFrame macro="">
      <xdr:nvGraphicFramePr>
        <xdr:cNvPr id="8" name="Gráfico 7">
          <a:extLst>
            <a:ext uri="{FF2B5EF4-FFF2-40B4-BE49-F238E27FC236}">
              <a16:creationId xmlns:a16="http://schemas.microsoft.com/office/drawing/2014/main" id="{A63FAD71-181B-49AE-9D3B-7880C77287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2</xdr:row>
      <xdr:rowOff>0</xdr:rowOff>
    </xdr:from>
    <xdr:to>
      <xdr:col>13</xdr:col>
      <xdr:colOff>319566</xdr:colOff>
      <xdr:row>4</xdr:row>
      <xdr:rowOff>74165</xdr:rowOff>
    </xdr:to>
    <xdr:sp macro="" textlink="">
      <xdr:nvSpPr>
        <xdr:cNvPr id="9" name="Hexágono 8">
          <a:hlinkClick xmlns:r="http://schemas.openxmlformats.org/officeDocument/2006/relationships" r:id="rId6"/>
          <a:extLst>
            <a:ext uri="{FF2B5EF4-FFF2-40B4-BE49-F238E27FC236}">
              <a16:creationId xmlns:a16="http://schemas.microsoft.com/office/drawing/2014/main" id="{4A72F843-CF95-4785-910D-0A4EFE43D630}"/>
            </a:ext>
          </a:extLst>
        </xdr:cNvPr>
        <xdr:cNvSpPr/>
      </xdr:nvSpPr>
      <xdr:spPr>
        <a:xfrm>
          <a:off x="10071652" y="371061"/>
          <a:ext cx="1114697" cy="445226"/>
        </a:xfrm>
        <a:prstGeom prst="hexagon">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es-ES" sz="1800" b="0" cap="none" spc="0">
              <a:ln w="0"/>
              <a:solidFill>
                <a:sysClr val="windowText" lastClr="000000"/>
              </a:solidFill>
              <a:effectLst>
                <a:outerShdw blurRad="38100" dist="19050" dir="2700000" algn="tl" rotWithShape="0">
                  <a:schemeClr val="dk1">
                    <a:alpha val="40000"/>
                  </a:schemeClr>
                </a:outerShdw>
              </a:effectLst>
            </a:rPr>
            <a:t>INDICE</a:t>
          </a:r>
        </a:p>
      </xdr:txBody>
    </xdr:sp>
    <xdr:clientData/>
  </xdr:twoCellAnchor>
</xdr:wsDr>
</file>

<file path=xl/drawings/drawing19.xml><?xml version="1.0" encoding="utf-8"?>
<c:userShapes xmlns:c="http://schemas.openxmlformats.org/drawingml/2006/chart">
  <cdr:relSizeAnchor xmlns:cdr="http://schemas.openxmlformats.org/drawingml/2006/chartDrawing">
    <cdr:from>
      <cdr:x>0.59956</cdr:x>
      <cdr:y>0.29843</cdr:y>
    </cdr:from>
    <cdr:to>
      <cdr:x>0.79217</cdr:x>
      <cdr:y>0.57747</cdr:y>
    </cdr:to>
    <cdr:cxnSp macro="">
      <cdr:nvCxnSpPr>
        <cdr:cNvPr id="2" name="Conector recto 1">
          <a:extLst xmlns:a="http://schemas.openxmlformats.org/drawingml/2006/main">
            <a:ext uri="{FF2B5EF4-FFF2-40B4-BE49-F238E27FC236}">
              <a16:creationId xmlns:a16="http://schemas.microsoft.com/office/drawing/2014/main" id="{735981C2-2D3C-73EE-2822-B547BF0EAB94}"/>
            </a:ext>
          </a:extLst>
        </cdr:cNvPr>
        <cdr:cNvCxnSpPr/>
      </cdr:nvCxnSpPr>
      <cdr:spPr>
        <a:xfrm xmlns:a="http://schemas.openxmlformats.org/drawingml/2006/main" flipV="1">
          <a:off x="3650974" y="822007"/>
          <a:ext cx="1172818" cy="768626"/>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0.42655</cdr:x>
      <cdr:y>0.5462</cdr:y>
    </cdr:from>
    <cdr:to>
      <cdr:x>0.59412</cdr:x>
      <cdr:y>0.74586</cdr:y>
    </cdr:to>
    <cdr:cxnSp macro="">
      <cdr:nvCxnSpPr>
        <cdr:cNvPr id="3" name="Conector recto 2">
          <a:extLst xmlns:a="http://schemas.openxmlformats.org/drawingml/2006/main">
            <a:ext uri="{FF2B5EF4-FFF2-40B4-BE49-F238E27FC236}">
              <a16:creationId xmlns:a16="http://schemas.microsoft.com/office/drawing/2014/main" id="{735981C2-2D3C-73EE-2822-B547BF0EAB94}"/>
            </a:ext>
          </a:extLst>
        </cdr:cNvPr>
        <cdr:cNvCxnSpPr/>
      </cdr:nvCxnSpPr>
      <cdr:spPr>
        <a:xfrm xmlns:a="http://schemas.openxmlformats.org/drawingml/2006/main" flipV="1">
          <a:off x="2597422" y="1504494"/>
          <a:ext cx="1020422" cy="549955"/>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0.53536</cdr:x>
      <cdr:y>0.40187</cdr:y>
    </cdr:from>
    <cdr:to>
      <cdr:x>0.79434</cdr:x>
      <cdr:y>0.60634</cdr:y>
    </cdr:to>
    <cdr:cxnSp macro="">
      <cdr:nvCxnSpPr>
        <cdr:cNvPr id="4" name="Conector recto 3">
          <a:extLst xmlns:a="http://schemas.openxmlformats.org/drawingml/2006/main">
            <a:ext uri="{FF2B5EF4-FFF2-40B4-BE49-F238E27FC236}">
              <a16:creationId xmlns:a16="http://schemas.microsoft.com/office/drawing/2014/main" id="{735981C2-2D3C-73EE-2822-B547BF0EAB94}"/>
            </a:ext>
          </a:extLst>
        </cdr:cNvPr>
        <cdr:cNvCxnSpPr/>
      </cdr:nvCxnSpPr>
      <cdr:spPr>
        <a:xfrm xmlns:a="http://schemas.openxmlformats.org/drawingml/2006/main" flipV="1">
          <a:off x="3260035" y="1106929"/>
          <a:ext cx="1577009" cy="563217"/>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0.29017</cdr:x>
      <cdr:y>0.5164</cdr:y>
    </cdr:from>
    <cdr:to>
      <cdr:x>0.70328</cdr:x>
      <cdr:y>0.84416</cdr:y>
    </cdr:to>
    <cdr:cxnSp macro="">
      <cdr:nvCxnSpPr>
        <cdr:cNvPr id="5" name="Conector recto 4">
          <a:extLst xmlns:a="http://schemas.openxmlformats.org/drawingml/2006/main">
            <a:ext uri="{FF2B5EF4-FFF2-40B4-BE49-F238E27FC236}">
              <a16:creationId xmlns:a16="http://schemas.microsoft.com/office/drawing/2014/main" id="{307E0091-CC3A-30C8-2E18-94AA5991FE8F}"/>
            </a:ext>
          </a:extLst>
        </cdr:cNvPr>
        <cdr:cNvCxnSpPr/>
      </cdr:nvCxnSpPr>
      <cdr:spPr>
        <a:xfrm xmlns:a="http://schemas.openxmlformats.org/drawingml/2006/main" flipV="1">
          <a:off x="1766956" y="1422399"/>
          <a:ext cx="2515594" cy="902804"/>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29</xdr:row>
      <xdr:rowOff>14287</xdr:rowOff>
    </xdr:from>
    <xdr:to>
      <xdr:col>4</xdr:col>
      <xdr:colOff>1552575</xdr:colOff>
      <xdr:row>43</xdr:row>
      <xdr:rowOff>180975</xdr:rowOff>
    </xdr:to>
    <xdr:graphicFrame macro="">
      <xdr:nvGraphicFramePr>
        <xdr:cNvPr id="2" name="Gráfico 1">
          <a:extLst>
            <a:ext uri="{FF2B5EF4-FFF2-40B4-BE49-F238E27FC236}">
              <a16:creationId xmlns:a16="http://schemas.microsoft.com/office/drawing/2014/main" id="{0090EC0B-7AE8-48E5-9CF5-40AE8E4856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43</xdr:row>
      <xdr:rowOff>161925</xdr:rowOff>
    </xdr:from>
    <xdr:to>
      <xdr:col>4</xdr:col>
      <xdr:colOff>1562099</xdr:colOff>
      <xdr:row>60</xdr:row>
      <xdr:rowOff>9525</xdr:rowOff>
    </xdr:to>
    <xdr:graphicFrame macro="">
      <xdr:nvGraphicFramePr>
        <xdr:cNvPr id="3" name="Gráfico 2">
          <a:extLst>
            <a:ext uri="{FF2B5EF4-FFF2-40B4-BE49-F238E27FC236}">
              <a16:creationId xmlns:a16="http://schemas.microsoft.com/office/drawing/2014/main" id="{5432EAC7-E0C3-46AE-9DAF-8D629220A1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60</xdr:row>
      <xdr:rowOff>14286</xdr:rowOff>
    </xdr:from>
    <xdr:to>
      <xdr:col>4</xdr:col>
      <xdr:colOff>1562099</xdr:colOff>
      <xdr:row>76</xdr:row>
      <xdr:rowOff>9525</xdr:rowOff>
    </xdr:to>
    <xdr:graphicFrame macro="">
      <xdr:nvGraphicFramePr>
        <xdr:cNvPr id="4" name="Gráfico 3">
          <a:extLst>
            <a:ext uri="{FF2B5EF4-FFF2-40B4-BE49-F238E27FC236}">
              <a16:creationId xmlns:a16="http://schemas.microsoft.com/office/drawing/2014/main" id="{F664D81A-AEAF-4A7D-B946-6F4387622F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76</xdr:row>
      <xdr:rowOff>14287</xdr:rowOff>
    </xdr:from>
    <xdr:to>
      <xdr:col>5</xdr:col>
      <xdr:colOff>0</xdr:colOff>
      <xdr:row>91</xdr:row>
      <xdr:rowOff>180975</xdr:rowOff>
    </xdr:to>
    <xdr:graphicFrame macro="">
      <xdr:nvGraphicFramePr>
        <xdr:cNvPr id="5" name="Gráfico 4">
          <a:extLst>
            <a:ext uri="{FF2B5EF4-FFF2-40B4-BE49-F238E27FC236}">
              <a16:creationId xmlns:a16="http://schemas.microsoft.com/office/drawing/2014/main" id="{1084BF54-E3EB-49D7-89CF-23553B1703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7</xdr:col>
      <xdr:colOff>49877</xdr:colOff>
      <xdr:row>0</xdr:row>
      <xdr:rowOff>0</xdr:rowOff>
    </xdr:from>
    <xdr:to>
      <xdr:col>11</xdr:col>
      <xdr:colOff>657225</xdr:colOff>
      <xdr:row>16</xdr:row>
      <xdr:rowOff>180975</xdr:rowOff>
    </xdr:to>
    <xdr:pic>
      <xdr:nvPicPr>
        <xdr:cNvPr id="6" name="Imagen 5">
          <a:extLst>
            <a:ext uri="{FF2B5EF4-FFF2-40B4-BE49-F238E27FC236}">
              <a16:creationId xmlns:a16="http://schemas.microsoft.com/office/drawing/2014/main" id="{333CC775-E3BF-4760-8170-2BCFCC41FF0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515697" y="0"/>
          <a:ext cx="3777268" cy="3350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247650</xdr:colOff>
      <xdr:row>45</xdr:row>
      <xdr:rowOff>190500</xdr:rowOff>
    </xdr:from>
    <xdr:to>
      <xdr:col>4</xdr:col>
      <xdr:colOff>942975</xdr:colOff>
      <xdr:row>49</xdr:row>
      <xdr:rowOff>152400</xdr:rowOff>
    </xdr:to>
    <xdr:sp macro="" textlink="">
      <xdr:nvSpPr>
        <xdr:cNvPr id="7" name="Forma libre: forma 6">
          <a:extLst>
            <a:ext uri="{FF2B5EF4-FFF2-40B4-BE49-F238E27FC236}">
              <a16:creationId xmlns:a16="http://schemas.microsoft.com/office/drawing/2014/main" id="{9D037AFC-A325-4061-A558-8860E5D3F81C}"/>
            </a:ext>
          </a:extLst>
        </xdr:cNvPr>
        <xdr:cNvSpPr/>
      </xdr:nvSpPr>
      <xdr:spPr>
        <a:xfrm>
          <a:off x="3493770" y="9105900"/>
          <a:ext cx="1487805" cy="754380"/>
        </a:xfrm>
        <a:custGeom>
          <a:avLst/>
          <a:gdLst>
            <a:gd name="connsiteX0" fmla="*/ 0 w 1104900"/>
            <a:gd name="connsiteY0" fmla="*/ 495300 h 495300"/>
            <a:gd name="connsiteX1" fmla="*/ 609600 w 1104900"/>
            <a:gd name="connsiteY1" fmla="*/ 381000 h 495300"/>
            <a:gd name="connsiteX2" fmla="*/ 1104900 w 1104900"/>
            <a:gd name="connsiteY2" fmla="*/ 0 h 495300"/>
          </a:gdLst>
          <a:ahLst/>
          <a:cxnLst>
            <a:cxn ang="0">
              <a:pos x="connsiteX0" y="connsiteY0"/>
            </a:cxn>
            <a:cxn ang="0">
              <a:pos x="connsiteX1" y="connsiteY1"/>
            </a:cxn>
            <a:cxn ang="0">
              <a:pos x="connsiteX2" y="connsiteY2"/>
            </a:cxn>
          </a:cxnLst>
          <a:rect l="l" t="t" r="r" b="b"/>
          <a:pathLst>
            <a:path w="1104900" h="495300">
              <a:moveTo>
                <a:pt x="0" y="495300"/>
              </a:moveTo>
              <a:cubicBezTo>
                <a:pt x="212725" y="479425"/>
                <a:pt x="425450" y="463550"/>
                <a:pt x="609600" y="381000"/>
              </a:cubicBezTo>
              <a:cubicBezTo>
                <a:pt x="793750" y="298450"/>
                <a:pt x="1022350" y="66675"/>
                <a:pt x="1104900" y="0"/>
              </a:cubicBezTo>
            </a:path>
          </a:pathLst>
        </a:custGeom>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es-EC" sz="1100"/>
        </a:p>
      </xdr:txBody>
    </xdr:sp>
    <xdr:clientData/>
  </xdr:twoCellAnchor>
  <xdr:twoCellAnchor>
    <xdr:from>
      <xdr:col>1</xdr:col>
      <xdr:colOff>981075</xdr:colOff>
      <xdr:row>46</xdr:row>
      <xdr:rowOff>28575</xdr:rowOff>
    </xdr:from>
    <xdr:to>
      <xdr:col>4</xdr:col>
      <xdr:colOff>1123950</xdr:colOff>
      <xdr:row>52</xdr:row>
      <xdr:rowOff>57150</xdr:rowOff>
    </xdr:to>
    <xdr:cxnSp macro="">
      <xdr:nvCxnSpPr>
        <xdr:cNvPr id="8" name="Conector recto 7">
          <a:extLst>
            <a:ext uri="{FF2B5EF4-FFF2-40B4-BE49-F238E27FC236}">
              <a16:creationId xmlns:a16="http://schemas.microsoft.com/office/drawing/2014/main" id="{B8CB29CA-B6E7-42E1-A5E4-D2FD8A20035A}"/>
            </a:ext>
          </a:extLst>
        </xdr:cNvPr>
        <xdr:cNvCxnSpPr/>
      </xdr:nvCxnSpPr>
      <xdr:spPr>
        <a:xfrm flipV="1">
          <a:off x="2345055" y="9142095"/>
          <a:ext cx="2817495" cy="121729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1295400</xdr:colOff>
      <xdr:row>50</xdr:row>
      <xdr:rowOff>142875</xdr:rowOff>
    </xdr:from>
    <xdr:to>
      <xdr:col>2</xdr:col>
      <xdr:colOff>409575</xdr:colOff>
      <xdr:row>55</xdr:row>
      <xdr:rowOff>9525</xdr:rowOff>
    </xdr:to>
    <xdr:sp macro="" textlink="">
      <xdr:nvSpPr>
        <xdr:cNvPr id="9" name="Forma libre: forma 8">
          <a:extLst>
            <a:ext uri="{FF2B5EF4-FFF2-40B4-BE49-F238E27FC236}">
              <a16:creationId xmlns:a16="http://schemas.microsoft.com/office/drawing/2014/main" id="{B8A00BD5-1A02-43F8-A906-483232E08765}"/>
            </a:ext>
          </a:extLst>
        </xdr:cNvPr>
        <xdr:cNvSpPr/>
      </xdr:nvSpPr>
      <xdr:spPr>
        <a:xfrm>
          <a:off x="1295400" y="10048875"/>
          <a:ext cx="1567815" cy="857250"/>
        </a:xfrm>
        <a:custGeom>
          <a:avLst/>
          <a:gdLst>
            <a:gd name="connsiteX0" fmla="*/ 0 w 1495425"/>
            <a:gd name="connsiteY0" fmla="*/ 866775 h 866775"/>
            <a:gd name="connsiteX1" fmla="*/ 676275 w 1495425"/>
            <a:gd name="connsiteY1" fmla="*/ 704850 h 866775"/>
            <a:gd name="connsiteX2" fmla="*/ 1495425 w 1495425"/>
            <a:gd name="connsiteY2" fmla="*/ 0 h 866775"/>
          </a:gdLst>
          <a:ahLst/>
          <a:cxnLst>
            <a:cxn ang="0">
              <a:pos x="connsiteX0" y="connsiteY0"/>
            </a:cxn>
            <a:cxn ang="0">
              <a:pos x="connsiteX1" y="connsiteY1"/>
            </a:cxn>
            <a:cxn ang="0">
              <a:pos x="connsiteX2" y="connsiteY2"/>
            </a:cxn>
          </a:cxnLst>
          <a:rect l="l" t="t" r="r" b="b"/>
          <a:pathLst>
            <a:path w="1495425" h="866775">
              <a:moveTo>
                <a:pt x="0" y="866775"/>
              </a:moveTo>
              <a:cubicBezTo>
                <a:pt x="213519" y="858043"/>
                <a:pt x="427038" y="849312"/>
                <a:pt x="676275" y="704850"/>
              </a:cubicBezTo>
              <a:cubicBezTo>
                <a:pt x="925513" y="560387"/>
                <a:pt x="1301750" y="119063"/>
                <a:pt x="1495425" y="0"/>
              </a:cubicBezTo>
            </a:path>
          </a:pathLst>
        </a:custGeom>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lang="es-EC" sz="1100"/>
        </a:p>
      </xdr:txBody>
    </xdr:sp>
    <xdr:clientData/>
  </xdr:twoCellAnchor>
  <xdr:twoCellAnchor>
    <xdr:from>
      <xdr:col>12</xdr:col>
      <xdr:colOff>0</xdr:colOff>
      <xdr:row>2</xdr:row>
      <xdr:rowOff>0</xdr:rowOff>
    </xdr:from>
    <xdr:to>
      <xdr:col>13</xdr:col>
      <xdr:colOff>320039</xdr:colOff>
      <xdr:row>4</xdr:row>
      <xdr:rowOff>53341</xdr:rowOff>
    </xdr:to>
    <xdr:sp macro="" textlink="">
      <xdr:nvSpPr>
        <xdr:cNvPr id="10" name="Hexágono 9">
          <a:hlinkClick xmlns:r="http://schemas.openxmlformats.org/officeDocument/2006/relationships" r:id="rId6"/>
          <a:extLst>
            <a:ext uri="{FF2B5EF4-FFF2-40B4-BE49-F238E27FC236}">
              <a16:creationId xmlns:a16="http://schemas.microsoft.com/office/drawing/2014/main" id="{7E236C13-9938-451B-BD43-9192CF4C7702}"/>
            </a:ext>
          </a:extLst>
        </xdr:cNvPr>
        <xdr:cNvSpPr/>
      </xdr:nvSpPr>
      <xdr:spPr>
        <a:xfrm>
          <a:off x="12442371" y="391886"/>
          <a:ext cx="1114697" cy="445226"/>
        </a:xfrm>
        <a:prstGeom prst="hexagon">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es-ES" sz="1800" b="0" cap="none" spc="0">
              <a:ln w="0"/>
              <a:solidFill>
                <a:sysClr val="windowText" lastClr="000000"/>
              </a:solidFill>
              <a:effectLst>
                <a:outerShdw blurRad="38100" dist="19050" dir="2700000" algn="tl" rotWithShape="0">
                  <a:schemeClr val="dk1">
                    <a:alpha val="40000"/>
                  </a:schemeClr>
                </a:outerShdw>
              </a:effectLst>
            </a:rPr>
            <a:t>INDICE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240197</xdr:colOff>
      <xdr:row>21</xdr:row>
      <xdr:rowOff>4969</xdr:rowOff>
    </xdr:from>
    <xdr:to>
      <xdr:col>7</xdr:col>
      <xdr:colOff>28575</xdr:colOff>
      <xdr:row>42</xdr:row>
      <xdr:rowOff>28575</xdr:rowOff>
    </xdr:to>
    <xdr:graphicFrame macro="">
      <xdr:nvGraphicFramePr>
        <xdr:cNvPr id="2" name="Gráfico 1">
          <a:extLst>
            <a:ext uri="{FF2B5EF4-FFF2-40B4-BE49-F238E27FC236}">
              <a16:creationId xmlns:a16="http://schemas.microsoft.com/office/drawing/2014/main" id="{674B3B69-6401-4B88-B9F7-325C4E7B4B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246408</xdr:colOff>
      <xdr:row>42</xdr:row>
      <xdr:rowOff>171034</xdr:rowOff>
    </xdr:from>
    <xdr:to>
      <xdr:col>7</xdr:col>
      <xdr:colOff>87381</xdr:colOff>
      <xdr:row>61</xdr:row>
      <xdr:rowOff>131279</xdr:rowOff>
    </xdr:to>
    <xdr:graphicFrame macro="">
      <xdr:nvGraphicFramePr>
        <xdr:cNvPr id="3" name="Gráfico 2">
          <a:extLst>
            <a:ext uri="{FF2B5EF4-FFF2-40B4-BE49-F238E27FC236}">
              <a16:creationId xmlns:a16="http://schemas.microsoft.com/office/drawing/2014/main" id="{4B6B655F-CED3-4D37-9CCB-D616B03C9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255519</xdr:colOff>
      <xdr:row>62</xdr:row>
      <xdr:rowOff>155714</xdr:rowOff>
    </xdr:from>
    <xdr:to>
      <xdr:col>7</xdr:col>
      <xdr:colOff>3727</xdr:colOff>
      <xdr:row>82</xdr:row>
      <xdr:rowOff>135836</xdr:rowOff>
    </xdr:to>
    <xdr:graphicFrame macro="">
      <xdr:nvGraphicFramePr>
        <xdr:cNvPr id="4" name="Gráfico 3">
          <a:extLst>
            <a:ext uri="{FF2B5EF4-FFF2-40B4-BE49-F238E27FC236}">
              <a16:creationId xmlns:a16="http://schemas.microsoft.com/office/drawing/2014/main" id="{A1BA8DE0-AA42-4D74-8877-23A32E519F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257174</xdr:colOff>
      <xdr:row>83</xdr:row>
      <xdr:rowOff>169544</xdr:rowOff>
    </xdr:from>
    <xdr:to>
      <xdr:col>8</xdr:col>
      <xdr:colOff>381000</xdr:colOff>
      <xdr:row>104</xdr:row>
      <xdr:rowOff>47625</xdr:rowOff>
    </xdr:to>
    <xdr:graphicFrame macro="">
      <xdr:nvGraphicFramePr>
        <xdr:cNvPr id="5" name="Gráfico 4">
          <a:extLst>
            <a:ext uri="{FF2B5EF4-FFF2-40B4-BE49-F238E27FC236}">
              <a16:creationId xmlns:a16="http://schemas.microsoft.com/office/drawing/2014/main" id="{0222D40A-B7EC-44EC-B39A-A25786651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189956</xdr:colOff>
      <xdr:row>0</xdr:row>
      <xdr:rowOff>108858</xdr:rowOff>
    </xdr:from>
    <xdr:to>
      <xdr:col>16</xdr:col>
      <xdr:colOff>391886</xdr:colOff>
      <xdr:row>19</xdr:row>
      <xdr:rowOff>46682</xdr:rowOff>
    </xdr:to>
    <xdr:pic>
      <xdr:nvPicPr>
        <xdr:cNvPr id="6" name="Imagen 5">
          <a:extLst>
            <a:ext uri="{FF2B5EF4-FFF2-40B4-BE49-F238E27FC236}">
              <a16:creationId xmlns:a16="http://schemas.microsoft.com/office/drawing/2014/main" id="{1FBB0AD2-CCD0-469D-AEFA-B2C335ACE695}"/>
            </a:ext>
          </a:extLst>
        </xdr:cNvPr>
        <xdr:cNvPicPr>
          <a:picLocks noChangeAspect="1"/>
        </xdr:cNvPicPr>
      </xdr:nvPicPr>
      <xdr:blipFill>
        <a:blip xmlns:r="http://schemas.openxmlformats.org/officeDocument/2006/relationships" r:embed="rId5"/>
        <a:stretch>
          <a:fillRect/>
        </a:stretch>
      </xdr:blipFill>
      <xdr:spPr>
        <a:xfrm>
          <a:off x="9333956" y="108858"/>
          <a:ext cx="4175216" cy="3508338"/>
        </a:xfrm>
        <a:prstGeom prst="rect">
          <a:avLst/>
        </a:prstGeom>
      </xdr:spPr>
    </xdr:pic>
    <xdr:clientData/>
  </xdr:twoCellAnchor>
  <xdr:twoCellAnchor>
    <xdr:from>
      <xdr:col>17</xdr:col>
      <xdr:colOff>0</xdr:colOff>
      <xdr:row>1</xdr:row>
      <xdr:rowOff>120831</xdr:rowOff>
    </xdr:from>
    <xdr:to>
      <xdr:col>18</xdr:col>
      <xdr:colOff>320040</xdr:colOff>
      <xdr:row>3</xdr:row>
      <xdr:rowOff>174171</xdr:rowOff>
    </xdr:to>
    <xdr:sp macro="" textlink="">
      <xdr:nvSpPr>
        <xdr:cNvPr id="7" name="Hexágono 6">
          <a:hlinkClick xmlns:r="http://schemas.openxmlformats.org/officeDocument/2006/relationships" r:id="rId6"/>
          <a:extLst>
            <a:ext uri="{FF2B5EF4-FFF2-40B4-BE49-F238E27FC236}">
              <a16:creationId xmlns:a16="http://schemas.microsoft.com/office/drawing/2014/main" id="{3A574722-1525-469D-A69F-A56A53D89E27}"/>
            </a:ext>
          </a:extLst>
        </xdr:cNvPr>
        <xdr:cNvSpPr/>
      </xdr:nvSpPr>
      <xdr:spPr>
        <a:xfrm>
          <a:off x="13911943" y="316774"/>
          <a:ext cx="1114697" cy="445226"/>
        </a:xfrm>
        <a:prstGeom prst="hexagon">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es-ES" sz="1800" b="0" cap="none" spc="0">
              <a:ln w="0"/>
              <a:solidFill>
                <a:sysClr val="windowText" lastClr="000000"/>
              </a:solidFill>
              <a:effectLst>
                <a:outerShdw blurRad="38100" dist="19050" dir="2700000" algn="tl" rotWithShape="0">
                  <a:schemeClr val="dk1">
                    <a:alpha val="40000"/>
                  </a:schemeClr>
                </a:outerShdw>
              </a:effectLst>
            </a:rPr>
            <a:t>INDICE</a:t>
          </a:r>
        </a:p>
      </xdr:txBody>
    </xdr:sp>
    <xdr:clientData/>
  </xdr:twoCellAnchor>
</xdr:wsDr>
</file>

<file path=xl/drawings/drawing21.xml><?xml version="1.0" encoding="utf-8"?>
<c:userShapes xmlns:c="http://schemas.openxmlformats.org/drawingml/2006/chart">
  <cdr:relSizeAnchor xmlns:cdr="http://schemas.openxmlformats.org/drawingml/2006/chartDrawing">
    <cdr:from>
      <cdr:x>0.37141</cdr:x>
      <cdr:y>0.20234</cdr:y>
    </cdr:from>
    <cdr:to>
      <cdr:x>0.87541</cdr:x>
      <cdr:y>0.75312</cdr:y>
    </cdr:to>
    <cdr:cxnSp macro="">
      <cdr:nvCxnSpPr>
        <cdr:cNvPr id="2" name="Conector recto 1">
          <a:extLst xmlns:a="http://schemas.openxmlformats.org/drawingml/2006/main">
            <a:ext uri="{FF2B5EF4-FFF2-40B4-BE49-F238E27FC236}">
              <a16:creationId xmlns:a16="http://schemas.microsoft.com/office/drawing/2014/main" id="{F39C6CF6-F83B-4ACF-9A32-5D5DDC39C317}"/>
            </a:ext>
          </a:extLst>
        </cdr:cNvPr>
        <cdr:cNvCxnSpPr/>
      </cdr:nvCxnSpPr>
      <cdr:spPr>
        <a:xfrm xmlns:a="http://schemas.openxmlformats.org/drawingml/2006/main" flipH="1">
          <a:off x="2077692" y="724316"/>
          <a:ext cx="2819400" cy="1971675"/>
        </a:xfrm>
        <a:prstGeom xmlns:a="http://schemas.openxmlformats.org/drawingml/2006/main" prst="line">
          <a:avLst/>
        </a:prstGeom>
      </cdr:spPr>
      <cdr:style>
        <a:lnRef xmlns:a="http://schemas.openxmlformats.org/drawingml/2006/main" idx="2">
          <a:schemeClr val="accent2"/>
        </a:lnRef>
        <a:fillRef xmlns:a="http://schemas.openxmlformats.org/drawingml/2006/main" idx="0">
          <a:schemeClr val="accent2"/>
        </a:fillRef>
        <a:effectRef xmlns:a="http://schemas.openxmlformats.org/drawingml/2006/main" idx="1">
          <a:schemeClr val="accent2"/>
        </a:effectRef>
        <a:fontRef xmlns:a="http://schemas.openxmlformats.org/drawingml/2006/main" idx="minor">
          <a:schemeClr val="tx1"/>
        </a:fontRef>
      </cdr:style>
    </cdr:cxnSp>
  </cdr:relSizeAnchor>
  <cdr:relSizeAnchor xmlns:cdr="http://schemas.openxmlformats.org/drawingml/2006/chartDrawing">
    <cdr:from>
      <cdr:x>0.22738</cdr:x>
      <cdr:y>0.69825</cdr:y>
    </cdr:from>
    <cdr:to>
      <cdr:x>0.45554</cdr:x>
      <cdr:y>0.8037</cdr:y>
    </cdr:to>
    <cdr:cxnSp macro="">
      <cdr:nvCxnSpPr>
        <cdr:cNvPr id="4" name="Conector recto 3">
          <a:extLst xmlns:a="http://schemas.openxmlformats.org/drawingml/2006/main">
            <a:ext uri="{FF2B5EF4-FFF2-40B4-BE49-F238E27FC236}">
              <a16:creationId xmlns:a16="http://schemas.microsoft.com/office/drawing/2014/main" id="{F39C6CF6-F83B-4ACF-9A32-5D5DDC39C317}"/>
            </a:ext>
          </a:extLst>
        </cdr:cNvPr>
        <cdr:cNvCxnSpPr/>
      </cdr:nvCxnSpPr>
      <cdr:spPr>
        <a:xfrm xmlns:a="http://schemas.openxmlformats.org/drawingml/2006/main" flipH="1">
          <a:off x="1523222" y="2521541"/>
          <a:ext cx="1528407" cy="380800"/>
        </a:xfrm>
        <a:prstGeom xmlns:a="http://schemas.openxmlformats.org/drawingml/2006/main" prst="line">
          <a:avLst/>
        </a:prstGeom>
      </cdr:spPr>
      <cdr:style>
        <a:lnRef xmlns:a="http://schemas.openxmlformats.org/drawingml/2006/main" idx="2">
          <a:schemeClr val="accent2"/>
        </a:lnRef>
        <a:fillRef xmlns:a="http://schemas.openxmlformats.org/drawingml/2006/main" idx="0">
          <a:schemeClr val="accent2"/>
        </a:fillRef>
        <a:effectRef xmlns:a="http://schemas.openxmlformats.org/drawingml/2006/main" idx="1">
          <a:schemeClr val="accent2"/>
        </a:effectRef>
        <a:fontRef xmlns:a="http://schemas.openxmlformats.org/drawingml/2006/main" idx="minor">
          <a:schemeClr val="tx1"/>
        </a:fontRef>
      </cdr:style>
    </cdr:cxnSp>
  </cdr:relSizeAnchor>
</c:userShapes>
</file>

<file path=xl/drawings/drawing22.xml><?xml version="1.0" encoding="utf-8"?>
<xdr:wsDr xmlns:xdr="http://schemas.openxmlformats.org/drawingml/2006/spreadsheetDrawing" xmlns:a="http://schemas.openxmlformats.org/drawingml/2006/main">
  <xdr:twoCellAnchor>
    <xdr:from>
      <xdr:col>0</xdr:col>
      <xdr:colOff>22860</xdr:colOff>
      <xdr:row>29</xdr:row>
      <xdr:rowOff>15240</xdr:rowOff>
    </xdr:from>
    <xdr:to>
      <xdr:col>8</xdr:col>
      <xdr:colOff>770965</xdr:colOff>
      <xdr:row>50</xdr:row>
      <xdr:rowOff>161365</xdr:rowOff>
    </xdr:to>
    <xdr:graphicFrame macro="">
      <xdr:nvGraphicFramePr>
        <xdr:cNvPr id="2" name="Gráfico 1" descr="sdwefw">
          <a:extLst>
            <a:ext uri="{FF2B5EF4-FFF2-40B4-BE49-F238E27FC236}">
              <a16:creationId xmlns:a16="http://schemas.microsoft.com/office/drawing/2014/main" id="{002101AA-BABB-48DB-BA6D-7423CB6832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54</xdr:row>
      <xdr:rowOff>35877</xdr:rowOff>
    </xdr:from>
    <xdr:to>
      <xdr:col>8</xdr:col>
      <xdr:colOff>753035</xdr:colOff>
      <xdr:row>75</xdr:row>
      <xdr:rowOff>152400</xdr:rowOff>
    </xdr:to>
    <xdr:graphicFrame macro="">
      <xdr:nvGraphicFramePr>
        <xdr:cNvPr id="3" name="Gráfico 2" descr="sdwefw">
          <a:extLst>
            <a:ext uri="{FF2B5EF4-FFF2-40B4-BE49-F238E27FC236}">
              <a16:creationId xmlns:a16="http://schemas.microsoft.com/office/drawing/2014/main" id="{D551B97B-16F8-4FA2-903E-C764674236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39104</xdr:colOff>
      <xdr:row>79</xdr:row>
      <xdr:rowOff>10719</xdr:rowOff>
    </xdr:from>
    <xdr:to>
      <xdr:col>8</xdr:col>
      <xdr:colOff>744071</xdr:colOff>
      <xdr:row>98</xdr:row>
      <xdr:rowOff>62753</xdr:rowOff>
    </xdr:to>
    <xdr:graphicFrame macro="">
      <xdr:nvGraphicFramePr>
        <xdr:cNvPr id="4" name="Gráfico 3">
          <a:extLst>
            <a:ext uri="{FF2B5EF4-FFF2-40B4-BE49-F238E27FC236}">
              <a16:creationId xmlns:a16="http://schemas.microsoft.com/office/drawing/2014/main" id="{88C2EE6E-6144-4B49-B86A-0E72A8CE1E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100</xdr:row>
      <xdr:rowOff>116541</xdr:rowOff>
    </xdr:from>
    <xdr:to>
      <xdr:col>8</xdr:col>
      <xdr:colOff>744071</xdr:colOff>
      <xdr:row>124</xdr:row>
      <xdr:rowOff>89647</xdr:rowOff>
    </xdr:to>
    <xdr:graphicFrame macro="">
      <xdr:nvGraphicFramePr>
        <xdr:cNvPr id="5" name="Gráfico 4">
          <a:extLst>
            <a:ext uri="{FF2B5EF4-FFF2-40B4-BE49-F238E27FC236}">
              <a16:creationId xmlns:a16="http://schemas.microsoft.com/office/drawing/2014/main" id="{E31D4273-2DC1-4468-8806-5C75BBFE13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56030</xdr:colOff>
      <xdr:row>1</xdr:row>
      <xdr:rowOff>46371</xdr:rowOff>
    </xdr:from>
    <xdr:to>
      <xdr:col>10</xdr:col>
      <xdr:colOff>656666</xdr:colOff>
      <xdr:row>22</xdr:row>
      <xdr:rowOff>22554</xdr:rowOff>
    </xdr:to>
    <xdr:pic>
      <xdr:nvPicPr>
        <xdr:cNvPr id="6" name="Imagen 5">
          <a:extLst>
            <a:ext uri="{FF2B5EF4-FFF2-40B4-BE49-F238E27FC236}">
              <a16:creationId xmlns:a16="http://schemas.microsoft.com/office/drawing/2014/main" id="{0C3E8336-9F24-436C-933E-ACF33767F9B1}"/>
            </a:ext>
          </a:extLst>
        </xdr:cNvPr>
        <xdr:cNvPicPr>
          <a:picLocks noChangeAspect="1"/>
        </xdr:cNvPicPr>
      </xdr:nvPicPr>
      <xdr:blipFill rotWithShape="1">
        <a:blip xmlns:r="http://schemas.openxmlformats.org/officeDocument/2006/relationships" r:embed="rId5"/>
        <a:srcRect l="1271" t="1907" r="-187"/>
        <a:stretch/>
      </xdr:blipFill>
      <xdr:spPr>
        <a:xfrm>
          <a:off x="4810910" y="229251"/>
          <a:ext cx="3770556" cy="3816663"/>
        </a:xfrm>
        <a:prstGeom prst="rect">
          <a:avLst/>
        </a:prstGeom>
      </xdr:spPr>
    </xdr:pic>
    <xdr:clientData/>
  </xdr:twoCellAnchor>
  <xdr:twoCellAnchor editAs="oneCell">
    <xdr:from>
      <xdr:col>11</xdr:col>
      <xdr:colOff>212913</xdr:colOff>
      <xdr:row>1</xdr:row>
      <xdr:rowOff>11206</xdr:rowOff>
    </xdr:from>
    <xdr:to>
      <xdr:col>18</xdr:col>
      <xdr:colOff>65750</xdr:colOff>
      <xdr:row>15</xdr:row>
      <xdr:rowOff>11578</xdr:rowOff>
    </xdr:to>
    <xdr:pic>
      <xdr:nvPicPr>
        <xdr:cNvPr id="7" name="Imagen 6">
          <a:extLst>
            <a:ext uri="{FF2B5EF4-FFF2-40B4-BE49-F238E27FC236}">
              <a16:creationId xmlns:a16="http://schemas.microsoft.com/office/drawing/2014/main" id="{4ADE05AD-220C-48ED-84F0-B6DFFECB839F}"/>
            </a:ext>
          </a:extLst>
        </xdr:cNvPr>
        <xdr:cNvPicPr>
          <a:picLocks noChangeAspect="1"/>
        </xdr:cNvPicPr>
      </xdr:nvPicPr>
      <xdr:blipFill>
        <a:blip xmlns:r="http://schemas.openxmlformats.org/officeDocument/2006/relationships" r:embed="rId6"/>
        <a:stretch>
          <a:fillRect/>
        </a:stretch>
      </xdr:blipFill>
      <xdr:spPr>
        <a:xfrm>
          <a:off x="8930193" y="194086"/>
          <a:ext cx="5613557" cy="2560692"/>
        </a:xfrm>
        <a:prstGeom prst="rect">
          <a:avLst/>
        </a:prstGeom>
      </xdr:spPr>
    </xdr:pic>
    <xdr:clientData/>
  </xdr:twoCellAnchor>
  <xdr:twoCellAnchor>
    <xdr:from>
      <xdr:col>1</xdr:col>
      <xdr:colOff>745435</xdr:colOff>
      <xdr:row>70</xdr:row>
      <xdr:rowOff>152400</xdr:rowOff>
    </xdr:from>
    <xdr:to>
      <xdr:col>3</xdr:col>
      <xdr:colOff>104775</xdr:colOff>
      <xdr:row>72</xdr:row>
      <xdr:rowOff>82826</xdr:rowOff>
    </xdr:to>
    <xdr:cxnSp macro="">
      <xdr:nvCxnSpPr>
        <xdr:cNvPr id="8" name="Conector recto 7">
          <a:extLst>
            <a:ext uri="{FF2B5EF4-FFF2-40B4-BE49-F238E27FC236}">
              <a16:creationId xmlns:a16="http://schemas.microsoft.com/office/drawing/2014/main" id="{CC088298-E178-48A9-8A6E-6A4A01CEFA67}"/>
            </a:ext>
          </a:extLst>
        </xdr:cNvPr>
        <xdr:cNvCxnSpPr/>
      </xdr:nvCxnSpPr>
      <xdr:spPr>
        <a:xfrm flipV="1">
          <a:off x="1537915" y="12954000"/>
          <a:ext cx="944300" cy="296186"/>
        </a:xfrm>
        <a:prstGeom prst="line">
          <a:avLst/>
        </a:prstGeom>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133350</xdr:colOff>
      <xdr:row>68</xdr:row>
      <xdr:rowOff>95250</xdr:rowOff>
    </xdr:from>
    <xdr:to>
      <xdr:col>4</xdr:col>
      <xdr:colOff>219808</xdr:colOff>
      <xdr:row>70</xdr:row>
      <xdr:rowOff>142875</xdr:rowOff>
    </xdr:to>
    <xdr:cxnSp macro="">
      <xdr:nvCxnSpPr>
        <xdr:cNvPr id="9" name="Conector recto 8">
          <a:extLst>
            <a:ext uri="{FF2B5EF4-FFF2-40B4-BE49-F238E27FC236}">
              <a16:creationId xmlns:a16="http://schemas.microsoft.com/office/drawing/2014/main" id="{26892F96-BA87-44EA-A740-83113102A329}"/>
            </a:ext>
          </a:extLst>
        </xdr:cNvPr>
        <xdr:cNvCxnSpPr/>
      </xdr:nvCxnSpPr>
      <xdr:spPr>
        <a:xfrm flipV="1">
          <a:off x="2510790" y="12531090"/>
          <a:ext cx="878938" cy="413385"/>
        </a:xfrm>
        <a:prstGeom prst="line">
          <a:avLst/>
        </a:prstGeom>
      </xdr:spPr>
      <xdr:style>
        <a:lnRef idx="3">
          <a:schemeClr val="accent2"/>
        </a:lnRef>
        <a:fillRef idx="0">
          <a:schemeClr val="accent2"/>
        </a:fillRef>
        <a:effectRef idx="2">
          <a:schemeClr val="accent2"/>
        </a:effectRef>
        <a:fontRef idx="minor">
          <a:schemeClr val="tx1"/>
        </a:fontRef>
      </xdr:style>
    </xdr:cxnSp>
    <xdr:clientData/>
  </xdr:twoCellAnchor>
  <xdr:twoCellAnchor>
    <xdr:from>
      <xdr:col>5</xdr:col>
      <xdr:colOff>43962</xdr:colOff>
      <xdr:row>57</xdr:row>
      <xdr:rowOff>117231</xdr:rowOff>
    </xdr:from>
    <xdr:to>
      <xdr:col>7</xdr:col>
      <xdr:colOff>556846</xdr:colOff>
      <xdr:row>66</xdr:row>
      <xdr:rowOff>29308</xdr:rowOff>
    </xdr:to>
    <xdr:cxnSp macro="">
      <xdr:nvCxnSpPr>
        <xdr:cNvPr id="10" name="Conector recto 9">
          <a:extLst>
            <a:ext uri="{FF2B5EF4-FFF2-40B4-BE49-F238E27FC236}">
              <a16:creationId xmlns:a16="http://schemas.microsoft.com/office/drawing/2014/main" id="{7BE7F12B-04C9-4068-AABC-EE17E9FBFA27}"/>
            </a:ext>
          </a:extLst>
        </xdr:cNvPr>
        <xdr:cNvCxnSpPr/>
      </xdr:nvCxnSpPr>
      <xdr:spPr>
        <a:xfrm flipV="1">
          <a:off x="4006362" y="10541391"/>
          <a:ext cx="2097844" cy="1557997"/>
        </a:xfrm>
        <a:prstGeom prst="line">
          <a:avLst/>
        </a:prstGeom>
      </xdr:spPr>
      <xdr:style>
        <a:lnRef idx="3">
          <a:schemeClr val="accent2"/>
        </a:lnRef>
        <a:fillRef idx="0">
          <a:schemeClr val="accent2"/>
        </a:fillRef>
        <a:effectRef idx="2">
          <a:schemeClr val="accent2"/>
        </a:effectRef>
        <a:fontRef idx="minor">
          <a:schemeClr val="tx1"/>
        </a:fontRef>
      </xdr:style>
    </xdr:cxnSp>
    <xdr:clientData/>
  </xdr:twoCellAnchor>
  <xdr:twoCellAnchor>
    <xdr:from>
      <xdr:col>4</xdr:col>
      <xdr:colOff>219808</xdr:colOff>
      <xdr:row>66</xdr:row>
      <xdr:rowOff>21981</xdr:rowOff>
    </xdr:from>
    <xdr:to>
      <xdr:col>5</xdr:col>
      <xdr:colOff>36635</xdr:colOff>
      <xdr:row>68</xdr:row>
      <xdr:rowOff>95250</xdr:rowOff>
    </xdr:to>
    <xdr:cxnSp macro="">
      <xdr:nvCxnSpPr>
        <xdr:cNvPr id="11" name="Conector recto 10">
          <a:extLst>
            <a:ext uri="{FF2B5EF4-FFF2-40B4-BE49-F238E27FC236}">
              <a16:creationId xmlns:a16="http://schemas.microsoft.com/office/drawing/2014/main" id="{F4D9B217-FBB0-4DE4-8864-7433F516C767}"/>
            </a:ext>
          </a:extLst>
        </xdr:cNvPr>
        <xdr:cNvCxnSpPr/>
      </xdr:nvCxnSpPr>
      <xdr:spPr>
        <a:xfrm flipV="1">
          <a:off x="3389728" y="12092061"/>
          <a:ext cx="609307" cy="439029"/>
        </a:xfrm>
        <a:prstGeom prst="line">
          <a:avLst/>
        </a:prstGeom>
      </xdr:spPr>
      <xdr:style>
        <a:lnRef idx="3">
          <a:schemeClr val="accent2"/>
        </a:lnRef>
        <a:fillRef idx="0">
          <a:schemeClr val="accent2"/>
        </a:fillRef>
        <a:effectRef idx="2">
          <a:schemeClr val="accent2"/>
        </a:effectRef>
        <a:fontRef idx="minor">
          <a:schemeClr val="tx1"/>
        </a:fontRef>
      </xdr:style>
    </xdr:cxnSp>
    <xdr:clientData/>
  </xdr:twoCellAnchor>
  <xdr:twoCellAnchor>
    <xdr:from>
      <xdr:col>18</xdr:col>
      <xdr:colOff>65750</xdr:colOff>
      <xdr:row>1</xdr:row>
      <xdr:rowOff>46371</xdr:rowOff>
    </xdr:from>
    <xdr:to>
      <xdr:col>19</xdr:col>
      <xdr:colOff>391553</xdr:colOff>
      <xdr:row>3</xdr:row>
      <xdr:rowOff>133009</xdr:rowOff>
    </xdr:to>
    <xdr:sp macro="" textlink="">
      <xdr:nvSpPr>
        <xdr:cNvPr id="12" name="Hexágono 11">
          <a:hlinkClick xmlns:r="http://schemas.openxmlformats.org/officeDocument/2006/relationships" r:id="rId7"/>
          <a:extLst>
            <a:ext uri="{FF2B5EF4-FFF2-40B4-BE49-F238E27FC236}">
              <a16:creationId xmlns:a16="http://schemas.microsoft.com/office/drawing/2014/main" id="{13DF206A-529C-439D-B2FB-31DCEFC40FB8}"/>
            </a:ext>
          </a:extLst>
        </xdr:cNvPr>
        <xdr:cNvSpPr/>
      </xdr:nvSpPr>
      <xdr:spPr>
        <a:xfrm>
          <a:off x="14480997" y="225665"/>
          <a:ext cx="1114697" cy="445226"/>
        </a:xfrm>
        <a:prstGeom prst="hexagon">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es-ES" sz="1800" b="0" cap="none" spc="0">
              <a:ln w="0"/>
              <a:solidFill>
                <a:sysClr val="windowText" lastClr="000000"/>
              </a:solidFill>
              <a:effectLst>
                <a:outerShdw blurRad="38100" dist="19050" dir="2700000" algn="tl" rotWithShape="0">
                  <a:schemeClr val="dk1">
                    <a:alpha val="40000"/>
                  </a:schemeClr>
                </a:outerShdw>
              </a:effectLst>
            </a:rPr>
            <a:t>INDICE</a:t>
          </a:r>
        </a:p>
      </xdr:txBody>
    </xdr:sp>
    <xdr:clientData/>
  </xdr:twoCellAnchor>
</xdr:wsDr>
</file>

<file path=xl/drawings/drawing23.xml><?xml version="1.0" encoding="utf-8"?>
<c:userShapes xmlns:c="http://schemas.openxmlformats.org/drawingml/2006/chart">
  <cdr:relSizeAnchor xmlns:cdr="http://schemas.openxmlformats.org/drawingml/2006/chartDrawing">
    <cdr:from>
      <cdr:x>0.23007</cdr:x>
      <cdr:y>0.18575</cdr:y>
    </cdr:from>
    <cdr:to>
      <cdr:x>0.86337</cdr:x>
      <cdr:y>0.70693</cdr:y>
    </cdr:to>
    <cdr:cxnSp macro="">
      <cdr:nvCxnSpPr>
        <cdr:cNvPr id="3" name="Conector recto 2">
          <a:extLst xmlns:a="http://schemas.openxmlformats.org/drawingml/2006/main">
            <a:ext uri="{FF2B5EF4-FFF2-40B4-BE49-F238E27FC236}">
              <a16:creationId xmlns:a16="http://schemas.microsoft.com/office/drawing/2014/main" id="{EA13A7D7-15A3-A918-6822-9EB82274BF93}"/>
            </a:ext>
          </a:extLst>
        </cdr:cNvPr>
        <cdr:cNvCxnSpPr/>
      </cdr:nvCxnSpPr>
      <cdr:spPr>
        <a:xfrm xmlns:a="http://schemas.openxmlformats.org/drawingml/2006/main" flipV="1">
          <a:off x="1573696" y="844242"/>
          <a:ext cx="4331804" cy="2368826"/>
        </a:xfrm>
        <a:prstGeom xmlns:a="http://schemas.openxmlformats.org/drawingml/2006/main" prst="line">
          <a:avLst/>
        </a:prstGeom>
        <a:ln xmlns:a="http://schemas.openxmlformats.org/drawingml/2006/main" w="9525" cap="flat" cmpd="sng" algn="ctr">
          <a:solidFill>
            <a:schemeClr val="accent3"/>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userShapes>
</file>

<file path=xl/drawings/drawing24.xml><?xml version="1.0" encoding="utf-8"?>
<xdr:wsDr xmlns:xdr="http://schemas.openxmlformats.org/drawingml/2006/spreadsheetDrawing" xmlns:a="http://schemas.openxmlformats.org/drawingml/2006/main">
  <xdr:twoCellAnchor>
    <xdr:from>
      <xdr:col>0</xdr:col>
      <xdr:colOff>47707</xdr:colOff>
      <xdr:row>23</xdr:row>
      <xdr:rowOff>45305</xdr:rowOff>
    </xdr:from>
    <xdr:to>
      <xdr:col>6</xdr:col>
      <xdr:colOff>333457</xdr:colOff>
      <xdr:row>40</xdr:row>
      <xdr:rowOff>108169</xdr:rowOff>
    </xdr:to>
    <xdr:graphicFrame macro="">
      <xdr:nvGraphicFramePr>
        <xdr:cNvPr id="2" name="Gráfico 1">
          <a:extLst>
            <a:ext uri="{FF2B5EF4-FFF2-40B4-BE49-F238E27FC236}">
              <a16:creationId xmlns:a16="http://schemas.microsoft.com/office/drawing/2014/main" id="{FC2835E7-8FFC-4E91-9532-5DB0CE1398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387461</xdr:colOff>
      <xdr:row>41</xdr:row>
      <xdr:rowOff>29818</xdr:rowOff>
    </xdr:from>
    <xdr:to>
      <xdr:col>5</xdr:col>
      <xdr:colOff>715618</xdr:colOff>
      <xdr:row>56</xdr:row>
      <xdr:rowOff>144944</xdr:rowOff>
    </xdr:to>
    <xdr:graphicFrame macro="">
      <xdr:nvGraphicFramePr>
        <xdr:cNvPr id="3" name="Gráfico 2">
          <a:extLst>
            <a:ext uri="{FF2B5EF4-FFF2-40B4-BE49-F238E27FC236}">
              <a16:creationId xmlns:a16="http://schemas.microsoft.com/office/drawing/2014/main" id="{48FD0E25-D50C-4C88-9FBB-A683D84402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140639</xdr:colOff>
      <xdr:row>57</xdr:row>
      <xdr:rowOff>114381</xdr:rowOff>
    </xdr:from>
    <xdr:to>
      <xdr:col>6</xdr:col>
      <xdr:colOff>291547</xdr:colOff>
      <xdr:row>72</xdr:row>
      <xdr:rowOff>72885</xdr:rowOff>
    </xdr:to>
    <xdr:graphicFrame macro="">
      <xdr:nvGraphicFramePr>
        <xdr:cNvPr id="4" name="Gráfico 3">
          <a:extLst>
            <a:ext uri="{FF2B5EF4-FFF2-40B4-BE49-F238E27FC236}">
              <a16:creationId xmlns:a16="http://schemas.microsoft.com/office/drawing/2014/main" id="{40EEA525-E4E4-43ED-BF33-A2CFCC1D5A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567359</xdr:colOff>
      <xdr:row>49</xdr:row>
      <xdr:rowOff>56819</xdr:rowOff>
    </xdr:from>
    <xdr:to>
      <xdr:col>3</xdr:col>
      <xdr:colOff>618877</xdr:colOff>
      <xdr:row>53</xdr:row>
      <xdr:rowOff>3479</xdr:rowOff>
    </xdr:to>
    <xdr:cxnSp macro="">
      <xdr:nvCxnSpPr>
        <xdr:cNvPr id="5" name="Conector recto 4">
          <a:extLst>
            <a:ext uri="{FF2B5EF4-FFF2-40B4-BE49-F238E27FC236}">
              <a16:creationId xmlns:a16="http://schemas.microsoft.com/office/drawing/2014/main" id="{91D7FCE1-F48D-4026-AADD-946E74FEF90E}"/>
            </a:ext>
          </a:extLst>
        </xdr:cNvPr>
        <xdr:cNvCxnSpPr/>
      </xdr:nvCxnSpPr>
      <xdr:spPr>
        <a:xfrm flipV="1">
          <a:off x="1405559" y="9147479"/>
          <a:ext cx="1743158" cy="647700"/>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3</xdr:col>
      <xdr:colOff>9940</xdr:colOff>
      <xdr:row>43</xdr:row>
      <xdr:rowOff>33131</xdr:rowOff>
    </xdr:from>
    <xdr:to>
      <xdr:col>5</xdr:col>
      <xdr:colOff>384313</xdr:colOff>
      <xdr:row>51</xdr:row>
      <xdr:rowOff>53009</xdr:rowOff>
    </xdr:to>
    <xdr:cxnSp macro="">
      <xdr:nvCxnSpPr>
        <xdr:cNvPr id="6" name="Conector recto 5">
          <a:extLst>
            <a:ext uri="{FF2B5EF4-FFF2-40B4-BE49-F238E27FC236}">
              <a16:creationId xmlns:a16="http://schemas.microsoft.com/office/drawing/2014/main" id="{785F16B3-9016-4E62-9165-5D57F5104616}"/>
            </a:ext>
          </a:extLst>
        </xdr:cNvPr>
        <xdr:cNvCxnSpPr/>
      </xdr:nvCxnSpPr>
      <xdr:spPr>
        <a:xfrm flipH="1">
          <a:off x="2539780" y="8072231"/>
          <a:ext cx="2050773" cy="1421958"/>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0</xdr:col>
      <xdr:colOff>63778</xdr:colOff>
      <xdr:row>73</xdr:row>
      <xdr:rowOff>106018</xdr:rowOff>
    </xdr:from>
    <xdr:to>
      <xdr:col>7</xdr:col>
      <xdr:colOff>705679</xdr:colOff>
      <xdr:row>91</xdr:row>
      <xdr:rowOff>115955</xdr:rowOff>
    </xdr:to>
    <xdr:graphicFrame macro="">
      <xdr:nvGraphicFramePr>
        <xdr:cNvPr id="7" name="Gráfico 6">
          <a:extLst>
            <a:ext uri="{FF2B5EF4-FFF2-40B4-BE49-F238E27FC236}">
              <a16:creationId xmlns:a16="http://schemas.microsoft.com/office/drawing/2014/main" id="{D7846805-1521-4A14-9429-283A869C31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8</xdr:col>
      <xdr:colOff>102705</xdr:colOff>
      <xdr:row>1</xdr:row>
      <xdr:rowOff>146815</xdr:rowOff>
    </xdr:from>
    <xdr:to>
      <xdr:col>11</xdr:col>
      <xdr:colOff>691244</xdr:colOff>
      <xdr:row>14</xdr:row>
      <xdr:rowOff>111790</xdr:rowOff>
    </xdr:to>
    <xdr:pic>
      <xdr:nvPicPr>
        <xdr:cNvPr id="8" name="Imagen 7">
          <a:extLst>
            <a:ext uri="{FF2B5EF4-FFF2-40B4-BE49-F238E27FC236}">
              <a16:creationId xmlns:a16="http://schemas.microsoft.com/office/drawing/2014/main" id="{8B35B2BF-58E8-40C8-BCCF-AF01C736E858}"/>
            </a:ext>
          </a:extLst>
        </xdr:cNvPr>
        <xdr:cNvPicPr>
          <a:picLocks noChangeAspect="1"/>
        </xdr:cNvPicPr>
      </xdr:nvPicPr>
      <xdr:blipFill>
        <a:blip xmlns:r="http://schemas.openxmlformats.org/officeDocument/2006/relationships" r:embed="rId5"/>
        <a:stretch>
          <a:fillRect/>
        </a:stretch>
      </xdr:blipFill>
      <xdr:spPr>
        <a:xfrm>
          <a:off x="6473025" y="322075"/>
          <a:ext cx="3103139" cy="2595863"/>
        </a:xfrm>
        <a:prstGeom prst="rect">
          <a:avLst/>
        </a:prstGeom>
      </xdr:spPr>
    </xdr:pic>
    <xdr:clientData/>
  </xdr:twoCellAnchor>
  <xdr:twoCellAnchor>
    <xdr:from>
      <xdr:col>12</xdr:col>
      <xdr:colOff>570506</xdr:colOff>
      <xdr:row>1</xdr:row>
      <xdr:rowOff>100433</xdr:rowOff>
    </xdr:from>
    <xdr:to>
      <xdr:col>14</xdr:col>
      <xdr:colOff>0</xdr:colOff>
      <xdr:row>3</xdr:row>
      <xdr:rowOff>7667</xdr:rowOff>
    </xdr:to>
    <xdr:sp macro="" textlink="">
      <xdr:nvSpPr>
        <xdr:cNvPr id="9" name="Hexágono 8">
          <a:hlinkClick xmlns:r="http://schemas.openxmlformats.org/officeDocument/2006/relationships" r:id="rId6"/>
          <a:extLst>
            <a:ext uri="{FF2B5EF4-FFF2-40B4-BE49-F238E27FC236}">
              <a16:creationId xmlns:a16="http://schemas.microsoft.com/office/drawing/2014/main" id="{5FF0B624-59BA-403B-8BEE-D6A1E32D4774}"/>
            </a:ext>
          </a:extLst>
        </xdr:cNvPr>
        <xdr:cNvSpPr/>
      </xdr:nvSpPr>
      <xdr:spPr>
        <a:xfrm>
          <a:off x="10330732" y="285963"/>
          <a:ext cx="1112520" cy="457200"/>
        </a:xfrm>
        <a:prstGeom prst="hexagon">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es-ES" sz="1800" b="0" cap="none" spc="0">
              <a:ln w="0"/>
              <a:solidFill>
                <a:sysClr val="windowText" lastClr="000000"/>
              </a:solidFill>
              <a:effectLst>
                <a:outerShdw blurRad="38100" dist="19050" dir="2700000" algn="tl" rotWithShape="0">
                  <a:schemeClr val="dk1">
                    <a:alpha val="40000"/>
                  </a:schemeClr>
                </a:outerShdw>
              </a:effectLst>
            </a:rPr>
            <a:t>INDICE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163286</xdr:colOff>
      <xdr:row>21</xdr:row>
      <xdr:rowOff>116762</xdr:rowOff>
    </xdr:from>
    <xdr:to>
      <xdr:col>6</xdr:col>
      <xdr:colOff>734786</xdr:colOff>
      <xdr:row>36</xdr:row>
      <xdr:rowOff>2462</xdr:rowOff>
    </xdr:to>
    <xdr:graphicFrame macro="">
      <xdr:nvGraphicFramePr>
        <xdr:cNvPr id="2" name="Gráfico 1">
          <a:extLst>
            <a:ext uri="{FF2B5EF4-FFF2-40B4-BE49-F238E27FC236}">
              <a16:creationId xmlns:a16="http://schemas.microsoft.com/office/drawing/2014/main" id="{DFA61177-CB0B-40FA-B039-DB323355B9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193201</xdr:colOff>
      <xdr:row>37</xdr:row>
      <xdr:rowOff>33918</xdr:rowOff>
    </xdr:from>
    <xdr:to>
      <xdr:col>6</xdr:col>
      <xdr:colOff>742289</xdr:colOff>
      <xdr:row>51</xdr:row>
      <xdr:rowOff>110118</xdr:rowOff>
    </xdr:to>
    <xdr:graphicFrame macro="">
      <xdr:nvGraphicFramePr>
        <xdr:cNvPr id="3" name="Gráfico 2">
          <a:extLst>
            <a:ext uri="{FF2B5EF4-FFF2-40B4-BE49-F238E27FC236}">
              <a16:creationId xmlns:a16="http://schemas.microsoft.com/office/drawing/2014/main" id="{34843591-B13C-4052-A1E3-A96F70D25D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330502</xdr:colOff>
      <xdr:row>47</xdr:row>
      <xdr:rowOff>6569</xdr:rowOff>
    </xdr:from>
    <xdr:to>
      <xdr:col>3</xdr:col>
      <xdr:colOff>486103</xdr:colOff>
      <xdr:row>49</xdr:row>
      <xdr:rowOff>87450</xdr:rowOff>
    </xdr:to>
    <xdr:cxnSp macro="">
      <xdr:nvCxnSpPr>
        <xdr:cNvPr id="4" name="Conector recto 3">
          <a:extLst>
            <a:ext uri="{FF2B5EF4-FFF2-40B4-BE49-F238E27FC236}">
              <a16:creationId xmlns:a16="http://schemas.microsoft.com/office/drawing/2014/main" id="{C5AB355B-B774-4EDB-AA1B-02146E78C31A}"/>
            </a:ext>
          </a:extLst>
        </xdr:cNvPr>
        <xdr:cNvCxnSpPr/>
      </xdr:nvCxnSpPr>
      <xdr:spPr>
        <a:xfrm flipV="1">
          <a:off x="1183942" y="8472389"/>
          <a:ext cx="1877721" cy="431401"/>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207590</xdr:colOff>
      <xdr:row>84</xdr:row>
      <xdr:rowOff>151561</xdr:rowOff>
    </xdr:from>
    <xdr:to>
      <xdr:col>7</xdr:col>
      <xdr:colOff>60512</xdr:colOff>
      <xdr:row>99</xdr:row>
      <xdr:rowOff>37261</xdr:rowOff>
    </xdr:to>
    <xdr:graphicFrame macro="">
      <xdr:nvGraphicFramePr>
        <xdr:cNvPr id="5" name="Gráfico 4">
          <a:extLst>
            <a:ext uri="{FF2B5EF4-FFF2-40B4-BE49-F238E27FC236}">
              <a16:creationId xmlns:a16="http://schemas.microsoft.com/office/drawing/2014/main" id="{F6960424-8391-41FD-A736-6DF6B2A730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179574</xdr:colOff>
      <xdr:row>53</xdr:row>
      <xdr:rowOff>38941</xdr:rowOff>
    </xdr:from>
    <xdr:to>
      <xdr:col>7</xdr:col>
      <xdr:colOff>0</xdr:colOff>
      <xdr:row>67</xdr:row>
      <xdr:rowOff>115141</xdr:rowOff>
    </xdr:to>
    <xdr:graphicFrame macro="">
      <xdr:nvGraphicFramePr>
        <xdr:cNvPr id="6" name="Gráfico 5">
          <a:extLst>
            <a:ext uri="{FF2B5EF4-FFF2-40B4-BE49-F238E27FC236}">
              <a16:creationId xmlns:a16="http://schemas.microsoft.com/office/drawing/2014/main" id="{A52E1868-4F17-4966-B0FE-39662D2EE2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159286</xdr:colOff>
      <xdr:row>69</xdr:row>
      <xdr:rowOff>27535</xdr:rowOff>
    </xdr:from>
    <xdr:to>
      <xdr:col>6</xdr:col>
      <xdr:colOff>705972</xdr:colOff>
      <xdr:row>83</xdr:row>
      <xdr:rowOff>103735</xdr:rowOff>
    </xdr:to>
    <xdr:graphicFrame macro="">
      <xdr:nvGraphicFramePr>
        <xdr:cNvPr id="7" name="Gráfico 6">
          <a:extLst>
            <a:ext uri="{FF2B5EF4-FFF2-40B4-BE49-F238E27FC236}">
              <a16:creationId xmlns:a16="http://schemas.microsoft.com/office/drawing/2014/main" id="{AC8D74D0-F9D4-4418-9719-6066E88C14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178594</xdr:colOff>
      <xdr:row>40</xdr:row>
      <xdr:rowOff>178594</xdr:rowOff>
    </xdr:from>
    <xdr:to>
      <xdr:col>6</xdr:col>
      <xdr:colOff>59531</xdr:colOff>
      <xdr:row>47</xdr:row>
      <xdr:rowOff>142875</xdr:rowOff>
    </xdr:to>
    <xdr:cxnSp macro="">
      <xdr:nvCxnSpPr>
        <xdr:cNvPr id="8" name="Conector recto 7">
          <a:extLst>
            <a:ext uri="{FF2B5EF4-FFF2-40B4-BE49-F238E27FC236}">
              <a16:creationId xmlns:a16="http://schemas.microsoft.com/office/drawing/2014/main" id="{8B762E79-4EDB-47B2-8007-F4285058299A}"/>
            </a:ext>
          </a:extLst>
        </xdr:cNvPr>
        <xdr:cNvCxnSpPr/>
      </xdr:nvCxnSpPr>
      <xdr:spPr>
        <a:xfrm flipV="1">
          <a:off x="2754154" y="7417594"/>
          <a:ext cx="2441257" cy="1191101"/>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11</xdr:col>
      <xdr:colOff>228600</xdr:colOff>
      <xdr:row>0</xdr:row>
      <xdr:rowOff>163286</xdr:rowOff>
    </xdr:from>
    <xdr:to>
      <xdr:col>17</xdr:col>
      <xdr:colOff>450123</xdr:colOff>
      <xdr:row>22</xdr:row>
      <xdr:rowOff>107373</xdr:rowOff>
    </xdr:to>
    <xdr:pic>
      <xdr:nvPicPr>
        <xdr:cNvPr id="9" name="Imagen 8">
          <a:extLst>
            <a:ext uri="{FF2B5EF4-FFF2-40B4-BE49-F238E27FC236}">
              <a16:creationId xmlns:a16="http://schemas.microsoft.com/office/drawing/2014/main" id="{722FF2D9-12C4-4CEB-BE51-73C94C2ED21E}"/>
            </a:ext>
          </a:extLst>
        </xdr:cNvPr>
        <xdr:cNvPicPr>
          <a:picLocks noChangeAspect="1"/>
        </xdr:cNvPicPr>
      </xdr:nvPicPr>
      <xdr:blipFill>
        <a:blip xmlns:r="http://schemas.openxmlformats.org/officeDocument/2006/relationships" r:embed="rId6"/>
        <a:stretch>
          <a:fillRect/>
        </a:stretch>
      </xdr:blipFill>
      <xdr:spPr>
        <a:xfrm>
          <a:off x="9851571" y="163286"/>
          <a:ext cx="4989466" cy="4015344"/>
        </a:xfrm>
        <a:prstGeom prst="rect">
          <a:avLst/>
        </a:prstGeom>
      </xdr:spPr>
    </xdr:pic>
    <xdr:clientData/>
  </xdr:twoCellAnchor>
  <xdr:twoCellAnchor>
    <xdr:from>
      <xdr:col>18</xdr:col>
      <xdr:colOff>171995</xdr:colOff>
      <xdr:row>1</xdr:row>
      <xdr:rowOff>97972</xdr:rowOff>
    </xdr:from>
    <xdr:to>
      <xdr:col>19</xdr:col>
      <xdr:colOff>489857</xdr:colOff>
      <xdr:row>4</xdr:row>
      <xdr:rowOff>0</xdr:rowOff>
    </xdr:to>
    <xdr:sp macro="" textlink="">
      <xdr:nvSpPr>
        <xdr:cNvPr id="10" name="Hexágono 9">
          <a:hlinkClick xmlns:r="http://schemas.openxmlformats.org/officeDocument/2006/relationships" r:id="rId7"/>
          <a:extLst>
            <a:ext uri="{FF2B5EF4-FFF2-40B4-BE49-F238E27FC236}">
              <a16:creationId xmlns:a16="http://schemas.microsoft.com/office/drawing/2014/main" id="{85E8819F-85BC-466A-881D-B62815A14372}"/>
            </a:ext>
          </a:extLst>
        </xdr:cNvPr>
        <xdr:cNvSpPr/>
      </xdr:nvSpPr>
      <xdr:spPr>
        <a:xfrm>
          <a:off x="15357566" y="283029"/>
          <a:ext cx="1112520" cy="457200"/>
        </a:xfrm>
        <a:prstGeom prst="hexagon">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es-ES" sz="1800" b="0" cap="none" spc="0">
              <a:ln w="0"/>
              <a:solidFill>
                <a:sysClr val="windowText" lastClr="000000"/>
              </a:solidFill>
              <a:effectLst>
                <a:outerShdw blurRad="38100" dist="19050" dir="2700000" algn="tl" rotWithShape="0">
                  <a:schemeClr val="dk1">
                    <a:alpha val="40000"/>
                  </a:schemeClr>
                </a:outerShdw>
              </a:effectLst>
            </a:rPr>
            <a:t>INDICE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34</xdr:row>
      <xdr:rowOff>185737</xdr:rowOff>
    </xdr:from>
    <xdr:to>
      <xdr:col>5</xdr:col>
      <xdr:colOff>752475</xdr:colOff>
      <xdr:row>50</xdr:row>
      <xdr:rowOff>71437</xdr:rowOff>
    </xdr:to>
    <xdr:graphicFrame macro="">
      <xdr:nvGraphicFramePr>
        <xdr:cNvPr id="2" name="Gráfico 1">
          <a:extLst>
            <a:ext uri="{FF2B5EF4-FFF2-40B4-BE49-F238E27FC236}">
              <a16:creationId xmlns:a16="http://schemas.microsoft.com/office/drawing/2014/main" id="{79EA3C55-BB76-4C62-8ACA-97AC034A26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51</xdr:row>
      <xdr:rowOff>9525</xdr:rowOff>
    </xdr:from>
    <xdr:to>
      <xdr:col>6</xdr:col>
      <xdr:colOff>28574</xdr:colOff>
      <xdr:row>65</xdr:row>
      <xdr:rowOff>85725</xdr:rowOff>
    </xdr:to>
    <xdr:graphicFrame macro="">
      <xdr:nvGraphicFramePr>
        <xdr:cNvPr id="3" name="Gráfico 2">
          <a:extLst>
            <a:ext uri="{FF2B5EF4-FFF2-40B4-BE49-F238E27FC236}">
              <a16:creationId xmlns:a16="http://schemas.microsoft.com/office/drawing/2014/main" id="{2BE85CBD-A3BA-4D8D-8568-16D49B03B0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600852</xdr:colOff>
      <xdr:row>60</xdr:row>
      <xdr:rowOff>53651</xdr:rowOff>
    </xdr:from>
    <xdr:to>
      <xdr:col>2</xdr:col>
      <xdr:colOff>590550</xdr:colOff>
      <xdr:row>60</xdr:row>
      <xdr:rowOff>66675</xdr:rowOff>
    </xdr:to>
    <xdr:cxnSp macro="">
      <xdr:nvCxnSpPr>
        <xdr:cNvPr id="4" name="Conector recto 3">
          <a:extLst>
            <a:ext uri="{FF2B5EF4-FFF2-40B4-BE49-F238E27FC236}">
              <a16:creationId xmlns:a16="http://schemas.microsoft.com/office/drawing/2014/main" id="{8C1C1850-8967-4C8F-902B-71DAD4946B8B}"/>
            </a:ext>
          </a:extLst>
        </xdr:cNvPr>
        <xdr:cNvCxnSpPr/>
      </xdr:nvCxnSpPr>
      <xdr:spPr>
        <a:xfrm>
          <a:off x="1454292" y="10767371"/>
          <a:ext cx="843138" cy="13024"/>
        </a:xfrm>
        <a:prstGeom prst="line">
          <a:avLst/>
        </a:prstGeom>
        <a:ln>
          <a:solidFill>
            <a:srgbClr val="C0000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564113</xdr:colOff>
      <xdr:row>59</xdr:row>
      <xdr:rowOff>152400</xdr:rowOff>
    </xdr:from>
    <xdr:to>
      <xdr:col>3</xdr:col>
      <xdr:colOff>504825</xdr:colOff>
      <xdr:row>60</xdr:row>
      <xdr:rowOff>77366</xdr:rowOff>
    </xdr:to>
    <xdr:cxnSp macro="">
      <xdr:nvCxnSpPr>
        <xdr:cNvPr id="5" name="Conector recto 4">
          <a:extLst>
            <a:ext uri="{FF2B5EF4-FFF2-40B4-BE49-F238E27FC236}">
              <a16:creationId xmlns:a16="http://schemas.microsoft.com/office/drawing/2014/main" id="{0CD8A1A3-206E-42F0-9A6D-305A04A0CA4E}"/>
            </a:ext>
          </a:extLst>
        </xdr:cNvPr>
        <xdr:cNvCxnSpPr/>
      </xdr:nvCxnSpPr>
      <xdr:spPr>
        <a:xfrm flipV="1">
          <a:off x="2270993" y="10690860"/>
          <a:ext cx="794152" cy="100226"/>
        </a:xfrm>
        <a:prstGeom prst="line">
          <a:avLst/>
        </a:prstGeom>
        <a:ln>
          <a:solidFill>
            <a:srgbClr val="C0000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465170</xdr:colOff>
      <xdr:row>53</xdr:row>
      <xdr:rowOff>181182</xdr:rowOff>
    </xdr:from>
    <xdr:to>
      <xdr:col>5</xdr:col>
      <xdr:colOff>543547</xdr:colOff>
      <xdr:row>59</xdr:row>
      <xdr:rowOff>164841</xdr:rowOff>
    </xdr:to>
    <xdr:cxnSp macro="">
      <xdr:nvCxnSpPr>
        <xdr:cNvPr id="6" name="Conector recto 5">
          <a:extLst>
            <a:ext uri="{FF2B5EF4-FFF2-40B4-BE49-F238E27FC236}">
              <a16:creationId xmlns:a16="http://schemas.microsoft.com/office/drawing/2014/main" id="{3BA3F22F-E7FE-474F-948D-FEBB13C027D6}"/>
            </a:ext>
          </a:extLst>
        </xdr:cNvPr>
        <xdr:cNvCxnSpPr/>
      </xdr:nvCxnSpPr>
      <xdr:spPr>
        <a:xfrm flipV="1">
          <a:off x="3025490" y="9660462"/>
          <a:ext cx="2387237" cy="1042839"/>
        </a:xfrm>
        <a:prstGeom prst="line">
          <a:avLst/>
        </a:prstGeom>
        <a:ln>
          <a:solidFill>
            <a:srgbClr val="C0000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7793</xdr:colOff>
      <xdr:row>66</xdr:row>
      <xdr:rowOff>5195</xdr:rowOff>
    </xdr:from>
    <xdr:to>
      <xdr:col>6</xdr:col>
      <xdr:colOff>9525</xdr:colOff>
      <xdr:row>80</xdr:row>
      <xdr:rowOff>81395</xdr:rowOff>
    </xdr:to>
    <xdr:graphicFrame macro="">
      <xdr:nvGraphicFramePr>
        <xdr:cNvPr id="7" name="Gráfico 6">
          <a:extLst>
            <a:ext uri="{FF2B5EF4-FFF2-40B4-BE49-F238E27FC236}">
              <a16:creationId xmlns:a16="http://schemas.microsoft.com/office/drawing/2014/main" id="{64A2A604-8012-4DFE-B484-1C9D075B8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80</xdr:row>
      <xdr:rowOff>190499</xdr:rowOff>
    </xdr:from>
    <xdr:to>
      <xdr:col>6</xdr:col>
      <xdr:colOff>9525</xdr:colOff>
      <xdr:row>96</xdr:row>
      <xdr:rowOff>104774</xdr:rowOff>
    </xdr:to>
    <xdr:graphicFrame macro="">
      <xdr:nvGraphicFramePr>
        <xdr:cNvPr id="8" name="Gráfico 7">
          <a:extLst>
            <a:ext uri="{FF2B5EF4-FFF2-40B4-BE49-F238E27FC236}">
              <a16:creationId xmlns:a16="http://schemas.microsoft.com/office/drawing/2014/main" id="{9A336C46-5F2C-468C-95A2-516C230473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261547</xdr:colOff>
      <xdr:row>85</xdr:row>
      <xdr:rowOff>23422</xdr:rowOff>
    </xdr:from>
    <xdr:to>
      <xdr:col>5</xdr:col>
      <xdr:colOff>519191</xdr:colOff>
      <xdr:row>92</xdr:row>
      <xdr:rowOff>11711</xdr:rowOff>
    </xdr:to>
    <xdr:cxnSp macro="">
      <xdr:nvCxnSpPr>
        <xdr:cNvPr id="9" name="Conector recto 8">
          <a:extLst>
            <a:ext uri="{FF2B5EF4-FFF2-40B4-BE49-F238E27FC236}">
              <a16:creationId xmlns:a16="http://schemas.microsoft.com/office/drawing/2014/main" id="{CA757E50-EC2D-4989-8653-A1F88CB8E400}"/>
            </a:ext>
          </a:extLst>
        </xdr:cNvPr>
        <xdr:cNvCxnSpPr/>
      </xdr:nvCxnSpPr>
      <xdr:spPr>
        <a:xfrm flipV="1">
          <a:off x="1114987" y="15118642"/>
          <a:ext cx="4273384" cy="1215109"/>
        </a:xfrm>
        <a:prstGeom prst="line">
          <a:avLst/>
        </a:prstGeom>
        <a:ln w="12700">
          <a:solidFill>
            <a:srgbClr val="C0000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5</xdr:col>
      <xdr:colOff>467264</xdr:colOff>
      <xdr:row>1</xdr:row>
      <xdr:rowOff>6240</xdr:rowOff>
    </xdr:from>
    <xdr:to>
      <xdr:col>10</xdr:col>
      <xdr:colOff>26958</xdr:colOff>
      <xdr:row>17</xdr:row>
      <xdr:rowOff>83152</xdr:rowOff>
    </xdr:to>
    <xdr:pic>
      <xdr:nvPicPr>
        <xdr:cNvPr id="10" name="Imagen 9">
          <a:extLst>
            <a:ext uri="{FF2B5EF4-FFF2-40B4-BE49-F238E27FC236}">
              <a16:creationId xmlns:a16="http://schemas.microsoft.com/office/drawing/2014/main" id="{750E464F-B74B-4D15-95EC-2CBE4A6A7C2C}"/>
            </a:ext>
          </a:extLst>
        </xdr:cNvPr>
        <xdr:cNvPicPr>
          <a:picLocks noChangeAspect="1"/>
        </xdr:cNvPicPr>
      </xdr:nvPicPr>
      <xdr:blipFill>
        <a:blip xmlns:r="http://schemas.openxmlformats.org/officeDocument/2006/relationships" r:embed="rId5"/>
        <a:stretch>
          <a:fillRect/>
        </a:stretch>
      </xdr:blipFill>
      <xdr:spPr>
        <a:xfrm>
          <a:off x="5336444" y="181500"/>
          <a:ext cx="3826894" cy="3002992"/>
        </a:xfrm>
        <a:prstGeom prst="rect">
          <a:avLst/>
        </a:prstGeom>
      </xdr:spPr>
    </xdr:pic>
    <xdr:clientData/>
  </xdr:twoCellAnchor>
  <xdr:twoCellAnchor editAs="oneCell">
    <xdr:from>
      <xdr:col>10</xdr:col>
      <xdr:colOff>44928</xdr:colOff>
      <xdr:row>4</xdr:row>
      <xdr:rowOff>99622</xdr:rowOff>
    </xdr:from>
    <xdr:to>
      <xdr:col>17</xdr:col>
      <xdr:colOff>0</xdr:colOff>
      <xdr:row>12</xdr:row>
      <xdr:rowOff>0</xdr:rowOff>
    </xdr:to>
    <xdr:pic>
      <xdr:nvPicPr>
        <xdr:cNvPr id="11" name="Imagen 10">
          <a:extLst>
            <a:ext uri="{FF2B5EF4-FFF2-40B4-BE49-F238E27FC236}">
              <a16:creationId xmlns:a16="http://schemas.microsoft.com/office/drawing/2014/main" id="{DBD3DB16-0EF8-44FE-9FF7-A4816334AE73}"/>
            </a:ext>
          </a:extLst>
        </xdr:cNvPr>
        <xdr:cNvPicPr>
          <a:picLocks noChangeAspect="1"/>
        </xdr:cNvPicPr>
      </xdr:nvPicPr>
      <xdr:blipFill>
        <a:blip xmlns:r="http://schemas.openxmlformats.org/officeDocument/2006/relationships" r:embed="rId6"/>
        <a:stretch>
          <a:fillRect/>
        </a:stretch>
      </xdr:blipFill>
      <xdr:spPr>
        <a:xfrm>
          <a:off x="8632668" y="831142"/>
          <a:ext cx="5502432" cy="1363418"/>
        </a:xfrm>
        <a:prstGeom prst="rect">
          <a:avLst/>
        </a:prstGeom>
      </xdr:spPr>
    </xdr:pic>
    <xdr:clientData/>
  </xdr:twoCellAnchor>
  <xdr:twoCellAnchor>
    <xdr:from>
      <xdr:col>11</xdr:col>
      <xdr:colOff>0</xdr:colOff>
      <xdr:row>1</xdr:row>
      <xdr:rowOff>0</xdr:rowOff>
    </xdr:from>
    <xdr:to>
      <xdr:col>12</xdr:col>
      <xdr:colOff>322217</xdr:colOff>
      <xdr:row>3</xdr:row>
      <xdr:rowOff>79466</xdr:rowOff>
    </xdr:to>
    <xdr:sp macro="" textlink="">
      <xdr:nvSpPr>
        <xdr:cNvPr id="12" name="Hexágono 11">
          <a:hlinkClick xmlns:r="http://schemas.openxmlformats.org/officeDocument/2006/relationships" r:id="rId7"/>
          <a:extLst>
            <a:ext uri="{FF2B5EF4-FFF2-40B4-BE49-F238E27FC236}">
              <a16:creationId xmlns:a16="http://schemas.microsoft.com/office/drawing/2014/main" id="{FC614B59-4D64-498A-8410-98A6A843BB27}"/>
            </a:ext>
          </a:extLst>
        </xdr:cNvPr>
        <xdr:cNvSpPr/>
      </xdr:nvSpPr>
      <xdr:spPr>
        <a:xfrm>
          <a:off x="9380220" y="182880"/>
          <a:ext cx="1114697" cy="445226"/>
        </a:xfrm>
        <a:prstGeom prst="hexagon">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es-ES" sz="1800" b="0" cap="none" spc="0">
              <a:ln w="0"/>
              <a:solidFill>
                <a:sysClr val="windowText" lastClr="000000"/>
              </a:solidFill>
              <a:effectLst>
                <a:outerShdw blurRad="38100" dist="19050" dir="2700000" algn="tl" rotWithShape="0">
                  <a:schemeClr val="dk1">
                    <a:alpha val="40000"/>
                  </a:schemeClr>
                </a:outerShdw>
              </a:effectLst>
            </a:rPr>
            <a:t>INDICE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26</xdr:row>
      <xdr:rowOff>75111</xdr:rowOff>
    </xdr:from>
    <xdr:to>
      <xdr:col>6</xdr:col>
      <xdr:colOff>511215</xdr:colOff>
      <xdr:row>40</xdr:row>
      <xdr:rowOff>161254</xdr:rowOff>
    </xdr:to>
    <xdr:graphicFrame macro="">
      <xdr:nvGraphicFramePr>
        <xdr:cNvPr id="2" name="Gráfico 1">
          <a:extLst>
            <a:ext uri="{FF2B5EF4-FFF2-40B4-BE49-F238E27FC236}">
              <a16:creationId xmlns:a16="http://schemas.microsoft.com/office/drawing/2014/main" id="{566FDF9E-A5B1-437E-BBC1-3BE87872DC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9180</xdr:colOff>
      <xdr:row>43</xdr:row>
      <xdr:rowOff>12864</xdr:rowOff>
    </xdr:from>
    <xdr:to>
      <xdr:col>7</xdr:col>
      <xdr:colOff>256830</xdr:colOff>
      <xdr:row>58</xdr:row>
      <xdr:rowOff>8102</xdr:rowOff>
    </xdr:to>
    <xdr:graphicFrame macro="">
      <xdr:nvGraphicFramePr>
        <xdr:cNvPr id="3" name="Gráfico 2">
          <a:extLst>
            <a:ext uri="{FF2B5EF4-FFF2-40B4-BE49-F238E27FC236}">
              <a16:creationId xmlns:a16="http://schemas.microsoft.com/office/drawing/2014/main" id="{C5138761-FAD4-4CEB-9737-B7B90357D1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13155</xdr:colOff>
      <xdr:row>60</xdr:row>
      <xdr:rowOff>189819</xdr:rowOff>
    </xdr:from>
    <xdr:to>
      <xdr:col>5</xdr:col>
      <xdr:colOff>504825</xdr:colOff>
      <xdr:row>74</xdr:row>
      <xdr:rowOff>133350</xdr:rowOff>
    </xdr:to>
    <xdr:graphicFrame macro="">
      <xdr:nvGraphicFramePr>
        <xdr:cNvPr id="4" name="Gráfico 3">
          <a:extLst>
            <a:ext uri="{FF2B5EF4-FFF2-40B4-BE49-F238E27FC236}">
              <a16:creationId xmlns:a16="http://schemas.microsoft.com/office/drawing/2014/main" id="{AB1C1EBF-635C-4002-9EC0-B2DA1848C7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119061</xdr:colOff>
      <xdr:row>75</xdr:row>
      <xdr:rowOff>100012</xdr:rowOff>
    </xdr:from>
    <xdr:to>
      <xdr:col>12</xdr:col>
      <xdr:colOff>142875</xdr:colOff>
      <xdr:row>89</xdr:row>
      <xdr:rowOff>123825</xdr:rowOff>
    </xdr:to>
    <xdr:graphicFrame macro="">
      <xdr:nvGraphicFramePr>
        <xdr:cNvPr id="5" name="Gráfico 4">
          <a:extLst>
            <a:ext uri="{FF2B5EF4-FFF2-40B4-BE49-F238E27FC236}">
              <a16:creationId xmlns:a16="http://schemas.microsoft.com/office/drawing/2014/main" id="{428523CA-852F-488E-AD6E-BBAB899B8B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7</xdr:col>
      <xdr:colOff>256830</xdr:colOff>
      <xdr:row>1</xdr:row>
      <xdr:rowOff>50310</xdr:rowOff>
    </xdr:from>
    <xdr:to>
      <xdr:col>14</xdr:col>
      <xdr:colOff>224699</xdr:colOff>
      <xdr:row>13</xdr:row>
      <xdr:rowOff>42002</xdr:rowOff>
    </xdr:to>
    <xdr:pic>
      <xdr:nvPicPr>
        <xdr:cNvPr id="6" name="Imagen 5">
          <a:extLst>
            <a:ext uri="{FF2B5EF4-FFF2-40B4-BE49-F238E27FC236}">
              <a16:creationId xmlns:a16="http://schemas.microsoft.com/office/drawing/2014/main" id="{69B167C8-6BFD-488D-A0C9-5D8FF9C80C8C}"/>
            </a:ext>
          </a:extLst>
        </xdr:cNvPr>
        <xdr:cNvPicPr>
          <a:picLocks noChangeAspect="1"/>
        </xdr:cNvPicPr>
      </xdr:nvPicPr>
      <xdr:blipFill>
        <a:blip xmlns:r="http://schemas.openxmlformats.org/officeDocument/2006/relationships" r:embed="rId5"/>
        <a:stretch>
          <a:fillRect/>
        </a:stretch>
      </xdr:blipFill>
      <xdr:spPr>
        <a:xfrm>
          <a:off x="7305330" y="233190"/>
          <a:ext cx="5545709" cy="2193872"/>
        </a:xfrm>
        <a:prstGeom prst="rect">
          <a:avLst/>
        </a:prstGeom>
      </xdr:spPr>
    </xdr:pic>
    <xdr:clientData/>
  </xdr:twoCellAnchor>
  <xdr:twoCellAnchor>
    <xdr:from>
      <xdr:col>0</xdr:col>
      <xdr:colOff>0</xdr:colOff>
      <xdr:row>75</xdr:row>
      <xdr:rowOff>95250</xdr:rowOff>
    </xdr:from>
    <xdr:to>
      <xdr:col>5</xdr:col>
      <xdr:colOff>1238250</xdr:colOff>
      <xdr:row>89</xdr:row>
      <xdr:rowOff>133350</xdr:rowOff>
    </xdr:to>
    <xdr:graphicFrame macro="">
      <xdr:nvGraphicFramePr>
        <xdr:cNvPr id="7" name="Gráfico 6">
          <a:extLst>
            <a:ext uri="{FF2B5EF4-FFF2-40B4-BE49-F238E27FC236}">
              <a16:creationId xmlns:a16="http://schemas.microsoft.com/office/drawing/2014/main" id="{F070E62F-588F-4CAE-89EA-E219F8AD6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133350</xdr:colOff>
      <xdr:row>60</xdr:row>
      <xdr:rowOff>180975</xdr:rowOff>
    </xdr:from>
    <xdr:to>
      <xdr:col>11</xdr:col>
      <xdr:colOff>405945</xdr:colOff>
      <xdr:row>74</xdr:row>
      <xdr:rowOff>124506</xdr:rowOff>
    </xdr:to>
    <xdr:graphicFrame macro="">
      <xdr:nvGraphicFramePr>
        <xdr:cNvPr id="8" name="Gráfico 7">
          <a:extLst>
            <a:ext uri="{FF2B5EF4-FFF2-40B4-BE49-F238E27FC236}">
              <a16:creationId xmlns:a16="http://schemas.microsoft.com/office/drawing/2014/main" id="{4681C2C0-4B2F-45E6-AED6-31CAFB07DE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0</xdr:colOff>
      <xdr:row>1</xdr:row>
      <xdr:rowOff>0</xdr:rowOff>
    </xdr:from>
    <xdr:to>
      <xdr:col>17</xdr:col>
      <xdr:colOff>322217</xdr:colOff>
      <xdr:row>3</xdr:row>
      <xdr:rowOff>71846</xdr:rowOff>
    </xdr:to>
    <xdr:sp macro="" textlink="">
      <xdr:nvSpPr>
        <xdr:cNvPr id="9" name="Hexágono 8">
          <a:hlinkClick xmlns:r="http://schemas.openxmlformats.org/officeDocument/2006/relationships" r:id="rId8"/>
          <a:extLst>
            <a:ext uri="{FF2B5EF4-FFF2-40B4-BE49-F238E27FC236}">
              <a16:creationId xmlns:a16="http://schemas.microsoft.com/office/drawing/2014/main" id="{47E0BCF0-903C-4623-B57C-0E64C4799D4A}"/>
            </a:ext>
          </a:extLst>
        </xdr:cNvPr>
        <xdr:cNvSpPr/>
      </xdr:nvSpPr>
      <xdr:spPr>
        <a:xfrm>
          <a:off x="14104620" y="182880"/>
          <a:ext cx="1114697" cy="445226"/>
        </a:xfrm>
        <a:prstGeom prst="hexagon">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es-ES" sz="1800" b="0" cap="none" spc="0">
              <a:ln w="0"/>
              <a:solidFill>
                <a:sysClr val="windowText" lastClr="000000"/>
              </a:solidFill>
              <a:effectLst>
                <a:outerShdw blurRad="38100" dist="19050" dir="2700000" algn="tl" rotWithShape="0">
                  <a:schemeClr val="dk1">
                    <a:alpha val="40000"/>
                  </a:schemeClr>
                </a:outerShdw>
              </a:effectLst>
            </a:rPr>
            <a:t>INDICE</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0.62031</cdr:x>
      <cdr:y>0.29933</cdr:y>
    </cdr:from>
    <cdr:to>
      <cdr:x>0.78182</cdr:x>
      <cdr:y>0.353</cdr:y>
    </cdr:to>
    <cdr:cxnSp macro="">
      <cdr:nvCxnSpPr>
        <cdr:cNvPr id="2" name="Conector recto 1">
          <a:extLst xmlns:a="http://schemas.openxmlformats.org/drawingml/2006/main">
            <a:ext uri="{FF2B5EF4-FFF2-40B4-BE49-F238E27FC236}">
              <a16:creationId xmlns:a16="http://schemas.microsoft.com/office/drawing/2014/main" id="{D1D952DB-A802-30A0-0C2F-8EEEF3DF7BC1}"/>
            </a:ext>
          </a:extLst>
        </cdr:cNvPr>
        <cdr:cNvCxnSpPr/>
      </cdr:nvCxnSpPr>
      <cdr:spPr>
        <a:xfrm xmlns:a="http://schemas.openxmlformats.org/drawingml/2006/main" flipV="1">
          <a:off x="3952730" y="853911"/>
          <a:ext cx="1029190" cy="153093"/>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0.74082</cdr:x>
      <cdr:y>0.14574</cdr:y>
    </cdr:from>
    <cdr:to>
      <cdr:x>0.87748</cdr:x>
      <cdr:y>0.327</cdr:y>
    </cdr:to>
    <cdr:cxnSp macro="">
      <cdr:nvCxnSpPr>
        <cdr:cNvPr id="3" name="Conector recto 2">
          <a:extLst xmlns:a="http://schemas.openxmlformats.org/drawingml/2006/main">
            <a:ext uri="{FF2B5EF4-FFF2-40B4-BE49-F238E27FC236}">
              <a16:creationId xmlns:a16="http://schemas.microsoft.com/office/drawing/2014/main" id="{6EA121F0-AF08-4F98-A4DC-44BF0C2B5573}"/>
            </a:ext>
          </a:extLst>
        </cdr:cNvPr>
        <cdr:cNvCxnSpPr/>
      </cdr:nvCxnSpPr>
      <cdr:spPr>
        <a:xfrm xmlns:a="http://schemas.openxmlformats.org/drawingml/2006/main" flipV="1">
          <a:off x="4720699" y="415761"/>
          <a:ext cx="870821" cy="517078"/>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6.xml><?xml version="1.0" encoding="utf-8"?>
<xdr:wsDr xmlns:xdr="http://schemas.openxmlformats.org/drawingml/2006/spreadsheetDrawing" xmlns:a="http://schemas.openxmlformats.org/drawingml/2006/main">
  <xdr:twoCellAnchor>
    <xdr:from>
      <xdr:col>1</xdr:col>
      <xdr:colOff>26799</xdr:colOff>
      <xdr:row>29</xdr:row>
      <xdr:rowOff>109137</xdr:rowOff>
    </xdr:from>
    <xdr:to>
      <xdr:col>6</xdr:col>
      <xdr:colOff>515959</xdr:colOff>
      <xdr:row>47</xdr:row>
      <xdr:rowOff>139831</xdr:rowOff>
    </xdr:to>
    <xdr:graphicFrame macro="">
      <xdr:nvGraphicFramePr>
        <xdr:cNvPr id="2" name="Gráfico 1">
          <a:extLst>
            <a:ext uri="{FF2B5EF4-FFF2-40B4-BE49-F238E27FC236}">
              <a16:creationId xmlns:a16="http://schemas.microsoft.com/office/drawing/2014/main" id="{8AF9528A-C6B3-43D8-A573-B77B65FEC7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45402</xdr:colOff>
      <xdr:row>49</xdr:row>
      <xdr:rowOff>58924</xdr:rowOff>
    </xdr:from>
    <xdr:to>
      <xdr:col>6</xdr:col>
      <xdr:colOff>552043</xdr:colOff>
      <xdr:row>65</xdr:row>
      <xdr:rowOff>67205</xdr:rowOff>
    </xdr:to>
    <xdr:grpSp>
      <xdr:nvGrpSpPr>
        <xdr:cNvPr id="3" name="Grupo 2">
          <a:extLst>
            <a:ext uri="{FF2B5EF4-FFF2-40B4-BE49-F238E27FC236}">
              <a16:creationId xmlns:a16="http://schemas.microsoft.com/office/drawing/2014/main" id="{9347707E-7FCD-47CB-9E4C-BAF2D8F5E2B5}"/>
            </a:ext>
          </a:extLst>
        </xdr:cNvPr>
        <xdr:cNvGrpSpPr/>
      </xdr:nvGrpSpPr>
      <xdr:grpSpPr>
        <a:xfrm>
          <a:off x="921702" y="9193399"/>
          <a:ext cx="4754791" cy="3056281"/>
          <a:chOff x="1472750" y="10507008"/>
          <a:chExt cx="5089147" cy="3056281"/>
        </a:xfrm>
      </xdr:grpSpPr>
      <xdr:graphicFrame macro="">
        <xdr:nvGraphicFramePr>
          <xdr:cNvPr id="4" name="Gráfico 3">
            <a:extLst>
              <a:ext uri="{FF2B5EF4-FFF2-40B4-BE49-F238E27FC236}">
                <a16:creationId xmlns:a16="http://schemas.microsoft.com/office/drawing/2014/main" id="{6E260361-FF3B-4F53-AE0F-79F13C1CE76D}"/>
              </a:ext>
            </a:extLst>
          </xdr:cNvPr>
          <xdr:cNvGraphicFramePr>
            <a:graphicFrameLocks/>
          </xdr:cNvGraphicFramePr>
        </xdr:nvGraphicFramePr>
        <xdr:xfrm>
          <a:off x="1472750" y="10507008"/>
          <a:ext cx="5089147" cy="3056281"/>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5" name="Conector recto 4">
            <a:extLst>
              <a:ext uri="{FF2B5EF4-FFF2-40B4-BE49-F238E27FC236}">
                <a16:creationId xmlns:a16="http://schemas.microsoft.com/office/drawing/2014/main" id="{ABEE74B8-28C8-42FC-AB90-AF9E9109771C}"/>
              </a:ext>
            </a:extLst>
          </xdr:cNvPr>
          <xdr:cNvCxnSpPr/>
        </xdr:nvCxnSpPr>
        <xdr:spPr>
          <a:xfrm flipV="1">
            <a:off x="2302255" y="12129223"/>
            <a:ext cx="2631220" cy="814411"/>
          </a:xfrm>
          <a:prstGeom prst="line">
            <a:avLst/>
          </a:prstGeom>
          <a:ln>
            <a:solidFill>
              <a:srgbClr val="FF0000"/>
            </a:solidFill>
          </a:ln>
        </xdr:spPr>
        <xdr:style>
          <a:lnRef idx="2">
            <a:schemeClr val="accent1"/>
          </a:lnRef>
          <a:fillRef idx="0">
            <a:schemeClr val="accent1"/>
          </a:fillRef>
          <a:effectRef idx="1">
            <a:schemeClr val="accent1"/>
          </a:effectRef>
          <a:fontRef idx="minor">
            <a:schemeClr val="tx1"/>
          </a:fontRef>
        </xdr:style>
      </xdr:cxnSp>
      <xdr:cxnSp macro="">
        <xdr:nvCxnSpPr>
          <xdr:cNvPr id="6" name="Conector recto 5">
            <a:extLst>
              <a:ext uri="{FF2B5EF4-FFF2-40B4-BE49-F238E27FC236}">
                <a16:creationId xmlns:a16="http://schemas.microsoft.com/office/drawing/2014/main" id="{6F04B8A0-7B8D-4AA4-905D-9793FCE91C0F}"/>
              </a:ext>
            </a:extLst>
          </xdr:cNvPr>
          <xdr:cNvCxnSpPr/>
        </xdr:nvCxnSpPr>
        <xdr:spPr>
          <a:xfrm flipV="1">
            <a:off x="3584844" y="10895759"/>
            <a:ext cx="2482989" cy="1790294"/>
          </a:xfrm>
          <a:prstGeom prst="line">
            <a:avLst/>
          </a:prstGeom>
          <a:ln>
            <a:solidFill>
              <a:srgbClr val="FF0000"/>
            </a:solidFill>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11182</xdr:colOff>
      <xdr:row>75</xdr:row>
      <xdr:rowOff>122168</xdr:rowOff>
    </xdr:from>
    <xdr:to>
      <xdr:col>7</xdr:col>
      <xdr:colOff>7040</xdr:colOff>
      <xdr:row>90</xdr:row>
      <xdr:rowOff>14493</xdr:rowOff>
    </xdr:to>
    <xdr:graphicFrame macro="">
      <xdr:nvGraphicFramePr>
        <xdr:cNvPr id="7" name="Gráfico 6">
          <a:extLst>
            <a:ext uri="{FF2B5EF4-FFF2-40B4-BE49-F238E27FC236}">
              <a16:creationId xmlns:a16="http://schemas.microsoft.com/office/drawing/2014/main" id="{22675A75-74A3-4BEE-B697-0423026759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90</xdr:row>
      <xdr:rowOff>185737</xdr:rowOff>
    </xdr:from>
    <xdr:to>
      <xdr:col>7</xdr:col>
      <xdr:colOff>0</xdr:colOff>
      <xdr:row>107</xdr:row>
      <xdr:rowOff>95250</xdr:rowOff>
    </xdr:to>
    <xdr:graphicFrame macro="">
      <xdr:nvGraphicFramePr>
        <xdr:cNvPr id="8" name="Gráfico 7">
          <a:extLst>
            <a:ext uri="{FF2B5EF4-FFF2-40B4-BE49-F238E27FC236}">
              <a16:creationId xmlns:a16="http://schemas.microsoft.com/office/drawing/2014/main" id="{821D59C5-7E26-43C3-8E6F-3F98B9404E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338617</xdr:colOff>
      <xdr:row>1</xdr:row>
      <xdr:rowOff>4483</xdr:rowOff>
    </xdr:from>
    <xdr:to>
      <xdr:col>11</xdr:col>
      <xdr:colOff>304238</xdr:colOff>
      <xdr:row>15</xdr:row>
      <xdr:rowOff>168636</xdr:rowOff>
    </xdr:to>
    <xdr:pic>
      <xdr:nvPicPr>
        <xdr:cNvPr id="9" name="Imagen 8">
          <a:extLst>
            <a:ext uri="{FF2B5EF4-FFF2-40B4-BE49-F238E27FC236}">
              <a16:creationId xmlns:a16="http://schemas.microsoft.com/office/drawing/2014/main" id="{320C1D1C-B36A-4519-9A9B-A37F75B32A16}"/>
            </a:ext>
          </a:extLst>
        </xdr:cNvPr>
        <xdr:cNvPicPr>
          <a:picLocks noChangeAspect="1"/>
        </xdr:cNvPicPr>
      </xdr:nvPicPr>
      <xdr:blipFill>
        <a:blip xmlns:r="http://schemas.openxmlformats.org/officeDocument/2006/relationships" r:embed="rId5"/>
        <a:stretch>
          <a:fillRect/>
        </a:stretch>
      </xdr:blipFill>
      <xdr:spPr>
        <a:xfrm>
          <a:off x="5611657" y="187363"/>
          <a:ext cx="3745141" cy="2907353"/>
        </a:xfrm>
        <a:prstGeom prst="rect">
          <a:avLst/>
        </a:prstGeom>
      </xdr:spPr>
    </xdr:pic>
    <xdr:clientData/>
  </xdr:twoCellAnchor>
  <xdr:twoCellAnchor>
    <xdr:from>
      <xdr:col>12</xdr:col>
      <xdr:colOff>0</xdr:colOff>
      <xdr:row>1</xdr:row>
      <xdr:rowOff>0</xdr:rowOff>
    </xdr:from>
    <xdr:to>
      <xdr:col>13</xdr:col>
      <xdr:colOff>329837</xdr:colOff>
      <xdr:row>2</xdr:row>
      <xdr:rowOff>79466</xdr:rowOff>
    </xdr:to>
    <xdr:sp macro="" textlink="">
      <xdr:nvSpPr>
        <xdr:cNvPr id="10" name="Hexágono 9">
          <a:hlinkClick xmlns:r="http://schemas.openxmlformats.org/officeDocument/2006/relationships" r:id="rId6"/>
          <a:extLst>
            <a:ext uri="{FF2B5EF4-FFF2-40B4-BE49-F238E27FC236}">
              <a16:creationId xmlns:a16="http://schemas.microsoft.com/office/drawing/2014/main" id="{80EC4341-0DCF-46A0-BDE7-31543D11425F}"/>
            </a:ext>
          </a:extLst>
        </xdr:cNvPr>
        <xdr:cNvSpPr/>
      </xdr:nvSpPr>
      <xdr:spPr>
        <a:xfrm>
          <a:off x="10035540" y="182880"/>
          <a:ext cx="1114697" cy="445226"/>
        </a:xfrm>
        <a:prstGeom prst="hexagon">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es-ES" sz="1800" b="0" cap="none" spc="0">
              <a:ln w="0"/>
              <a:solidFill>
                <a:sysClr val="windowText" lastClr="000000"/>
              </a:solidFill>
              <a:effectLst>
                <a:outerShdw blurRad="38100" dist="19050" dir="2700000" algn="tl" rotWithShape="0">
                  <a:schemeClr val="dk1">
                    <a:alpha val="40000"/>
                  </a:schemeClr>
                </a:outerShdw>
              </a:effectLst>
            </a:rPr>
            <a:t>INDICE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370465</xdr:colOff>
      <xdr:row>20</xdr:row>
      <xdr:rowOff>120960</xdr:rowOff>
    </xdr:from>
    <xdr:to>
      <xdr:col>5</xdr:col>
      <xdr:colOff>964406</xdr:colOff>
      <xdr:row>35</xdr:row>
      <xdr:rowOff>148287</xdr:rowOff>
    </xdr:to>
    <xdr:graphicFrame macro="">
      <xdr:nvGraphicFramePr>
        <xdr:cNvPr id="2" name="Gráfico 1">
          <a:extLst>
            <a:ext uri="{FF2B5EF4-FFF2-40B4-BE49-F238E27FC236}">
              <a16:creationId xmlns:a16="http://schemas.microsoft.com/office/drawing/2014/main" id="{3ADE345A-3456-4E93-80CC-D064C10B4E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283607</xdr:colOff>
      <xdr:row>37</xdr:row>
      <xdr:rowOff>143056</xdr:rowOff>
    </xdr:from>
    <xdr:to>
      <xdr:col>6</xdr:col>
      <xdr:colOff>11907</xdr:colOff>
      <xdr:row>55</xdr:row>
      <xdr:rowOff>178591</xdr:rowOff>
    </xdr:to>
    <xdr:graphicFrame macro="">
      <xdr:nvGraphicFramePr>
        <xdr:cNvPr id="3" name="Gráfico 2">
          <a:extLst>
            <a:ext uri="{FF2B5EF4-FFF2-40B4-BE49-F238E27FC236}">
              <a16:creationId xmlns:a16="http://schemas.microsoft.com/office/drawing/2014/main" id="{CE4A7A3C-054D-40BD-91EC-8BF1FBF6DC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695325</xdr:colOff>
      <xdr:row>40</xdr:row>
      <xdr:rowOff>180975</xdr:rowOff>
    </xdr:from>
    <xdr:to>
      <xdr:col>5</xdr:col>
      <xdr:colOff>800100</xdr:colOff>
      <xdr:row>49</xdr:row>
      <xdr:rowOff>114300</xdr:rowOff>
    </xdr:to>
    <xdr:cxnSp macro="">
      <xdr:nvCxnSpPr>
        <xdr:cNvPr id="4" name="Conector recto 3">
          <a:extLst>
            <a:ext uri="{FF2B5EF4-FFF2-40B4-BE49-F238E27FC236}">
              <a16:creationId xmlns:a16="http://schemas.microsoft.com/office/drawing/2014/main" id="{FED6E07F-E1A7-493C-B96D-FF277E2903B9}"/>
            </a:ext>
          </a:extLst>
        </xdr:cNvPr>
        <xdr:cNvCxnSpPr/>
      </xdr:nvCxnSpPr>
      <xdr:spPr>
        <a:xfrm flipV="1">
          <a:off x="3255645" y="7191375"/>
          <a:ext cx="1811655" cy="1518285"/>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381000</xdr:colOff>
      <xdr:row>79</xdr:row>
      <xdr:rowOff>154781</xdr:rowOff>
    </xdr:from>
    <xdr:to>
      <xdr:col>6</xdr:col>
      <xdr:colOff>107156</xdr:colOff>
      <xdr:row>98</xdr:row>
      <xdr:rowOff>178593</xdr:rowOff>
    </xdr:to>
    <xdr:graphicFrame macro="">
      <xdr:nvGraphicFramePr>
        <xdr:cNvPr id="5" name="Gráfico 4">
          <a:extLst>
            <a:ext uri="{FF2B5EF4-FFF2-40B4-BE49-F238E27FC236}">
              <a16:creationId xmlns:a16="http://schemas.microsoft.com/office/drawing/2014/main" id="{C2FEFB42-CD58-402A-A7CC-58B0CC68CA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357188</xdr:colOff>
      <xdr:row>58</xdr:row>
      <xdr:rowOff>47625</xdr:rowOff>
    </xdr:from>
    <xdr:to>
      <xdr:col>6</xdr:col>
      <xdr:colOff>83344</xdr:colOff>
      <xdr:row>77</xdr:row>
      <xdr:rowOff>71437</xdr:rowOff>
    </xdr:to>
    <xdr:graphicFrame macro="">
      <xdr:nvGraphicFramePr>
        <xdr:cNvPr id="6" name="Gráfico 5">
          <a:extLst>
            <a:ext uri="{FF2B5EF4-FFF2-40B4-BE49-F238E27FC236}">
              <a16:creationId xmlns:a16="http://schemas.microsoft.com/office/drawing/2014/main" id="{FED1D9E7-CC36-486E-B218-A5B812B48E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440531</xdr:colOff>
      <xdr:row>48</xdr:row>
      <xdr:rowOff>130969</xdr:rowOff>
    </xdr:from>
    <xdr:to>
      <xdr:col>4</xdr:col>
      <xdr:colOff>95250</xdr:colOff>
      <xdr:row>51</xdr:row>
      <xdr:rowOff>47625</xdr:rowOff>
    </xdr:to>
    <xdr:cxnSp macro="">
      <xdr:nvCxnSpPr>
        <xdr:cNvPr id="7" name="Conector recto 6">
          <a:extLst>
            <a:ext uri="{FF2B5EF4-FFF2-40B4-BE49-F238E27FC236}">
              <a16:creationId xmlns:a16="http://schemas.microsoft.com/office/drawing/2014/main" id="{55FE1C1D-427F-4A41-B61E-38E3F7F6A97A}"/>
            </a:ext>
          </a:extLst>
        </xdr:cNvPr>
        <xdr:cNvCxnSpPr/>
      </xdr:nvCxnSpPr>
      <xdr:spPr>
        <a:xfrm flipV="1">
          <a:off x="2147411" y="8551069"/>
          <a:ext cx="1361599" cy="442436"/>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7</xdr:col>
      <xdr:colOff>647700</xdr:colOff>
      <xdr:row>0</xdr:row>
      <xdr:rowOff>113589</xdr:rowOff>
    </xdr:from>
    <xdr:to>
      <xdr:col>11</xdr:col>
      <xdr:colOff>46174</xdr:colOff>
      <xdr:row>17</xdr:row>
      <xdr:rowOff>129540</xdr:rowOff>
    </xdr:to>
    <xdr:pic>
      <xdr:nvPicPr>
        <xdr:cNvPr id="8" name="Imagen 7">
          <a:extLst>
            <a:ext uri="{FF2B5EF4-FFF2-40B4-BE49-F238E27FC236}">
              <a16:creationId xmlns:a16="http://schemas.microsoft.com/office/drawing/2014/main" id="{F5DFECED-2796-4EDA-AA12-227CF6572713}"/>
            </a:ext>
          </a:extLst>
        </xdr:cNvPr>
        <xdr:cNvPicPr>
          <a:picLocks noChangeAspect="1"/>
        </xdr:cNvPicPr>
      </xdr:nvPicPr>
      <xdr:blipFill>
        <a:blip xmlns:r="http://schemas.openxmlformats.org/officeDocument/2006/relationships" r:embed="rId5"/>
        <a:stretch>
          <a:fillRect/>
        </a:stretch>
      </xdr:blipFill>
      <xdr:spPr>
        <a:xfrm>
          <a:off x="7178040" y="113589"/>
          <a:ext cx="3787594" cy="2789631"/>
        </a:xfrm>
        <a:prstGeom prst="rect">
          <a:avLst/>
        </a:prstGeom>
      </xdr:spPr>
    </xdr:pic>
    <xdr:clientData/>
  </xdr:twoCellAnchor>
  <xdr:twoCellAnchor>
    <xdr:from>
      <xdr:col>12</xdr:col>
      <xdr:colOff>0</xdr:colOff>
      <xdr:row>2</xdr:row>
      <xdr:rowOff>0</xdr:rowOff>
    </xdr:from>
    <xdr:to>
      <xdr:col>13</xdr:col>
      <xdr:colOff>322217</xdr:colOff>
      <xdr:row>4</xdr:row>
      <xdr:rowOff>79466</xdr:rowOff>
    </xdr:to>
    <xdr:sp macro="" textlink="">
      <xdr:nvSpPr>
        <xdr:cNvPr id="9" name="Hexágono 8">
          <a:hlinkClick xmlns:r="http://schemas.openxmlformats.org/officeDocument/2006/relationships" r:id="rId6"/>
          <a:extLst>
            <a:ext uri="{FF2B5EF4-FFF2-40B4-BE49-F238E27FC236}">
              <a16:creationId xmlns:a16="http://schemas.microsoft.com/office/drawing/2014/main" id="{5996EFFD-4155-4273-A9CF-E482D201F60B}"/>
            </a:ext>
          </a:extLst>
        </xdr:cNvPr>
        <xdr:cNvSpPr/>
      </xdr:nvSpPr>
      <xdr:spPr>
        <a:xfrm>
          <a:off x="11224260" y="373380"/>
          <a:ext cx="1114697" cy="445226"/>
        </a:xfrm>
        <a:prstGeom prst="hexagon">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es-ES" sz="1800" b="0" cap="none" spc="0">
              <a:ln w="0"/>
              <a:solidFill>
                <a:sysClr val="windowText" lastClr="000000"/>
              </a:solidFill>
              <a:effectLst>
                <a:outerShdw blurRad="38100" dist="19050" dir="2700000" algn="tl" rotWithShape="0">
                  <a:schemeClr val="dk1">
                    <a:alpha val="40000"/>
                  </a:schemeClr>
                </a:outerShdw>
              </a:effectLst>
            </a:rPr>
            <a:t>INDICE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28</xdr:row>
      <xdr:rowOff>87630</xdr:rowOff>
    </xdr:from>
    <xdr:to>
      <xdr:col>5</xdr:col>
      <xdr:colOff>441959</xdr:colOff>
      <xdr:row>43</xdr:row>
      <xdr:rowOff>87630</xdr:rowOff>
    </xdr:to>
    <xdr:graphicFrame macro="">
      <xdr:nvGraphicFramePr>
        <xdr:cNvPr id="2" name="Gráfico 1">
          <a:extLst>
            <a:ext uri="{FF2B5EF4-FFF2-40B4-BE49-F238E27FC236}">
              <a16:creationId xmlns:a16="http://schemas.microsoft.com/office/drawing/2014/main" id="{6C8EBE09-A62E-434C-91D5-FDE5B1AE59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102221</xdr:colOff>
      <xdr:row>44</xdr:row>
      <xdr:rowOff>83634</xdr:rowOff>
    </xdr:from>
    <xdr:to>
      <xdr:col>5</xdr:col>
      <xdr:colOff>489857</xdr:colOff>
      <xdr:row>59</xdr:row>
      <xdr:rowOff>83634</xdr:rowOff>
    </xdr:to>
    <xdr:graphicFrame macro="">
      <xdr:nvGraphicFramePr>
        <xdr:cNvPr id="3" name="Gráfico 2">
          <a:extLst>
            <a:ext uri="{FF2B5EF4-FFF2-40B4-BE49-F238E27FC236}">
              <a16:creationId xmlns:a16="http://schemas.microsoft.com/office/drawing/2014/main" id="{AEC2351A-E024-4ED1-A968-622F9FD3D4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42598</xdr:colOff>
      <xdr:row>76</xdr:row>
      <xdr:rowOff>0</xdr:rowOff>
    </xdr:from>
    <xdr:to>
      <xdr:col>5</xdr:col>
      <xdr:colOff>470938</xdr:colOff>
      <xdr:row>91</xdr:row>
      <xdr:rowOff>34580</xdr:rowOff>
    </xdr:to>
    <xdr:graphicFrame macro="">
      <xdr:nvGraphicFramePr>
        <xdr:cNvPr id="4" name="Gráfico 3">
          <a:extLst>
            <a:ext uri="{FF2B5EF4-FFF2-40B4-BE49-F238E27FC236}">
              <a16:creationId xmlns:a16="http://schemas.microsoft.com/office/drawing/2014/main" id="{1ADA74ED-A96C-4E29-BE9C-6C1402E3F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576106</xdr:colOff>
      <xdr:row>76</xdr:row>
      <xdr:rowOff>0</xdr:rowOff>
    </xdr:from>
    <xdr:to>
      <xdr:col>10</xdr:col>
      <xdr:colOff>318645</xdr:colOff>
      <xdr:row>91</xdr:row>
      <xdr:rowOff>14264</xdr:rowOff>
    </xdr:to>
    <xdr:graphicFrame macro="">
      <xdr:nvGraphicFramePr>
        <xdr:cNvPr id="5" name="Gráfico 4">
          <a:extLst>
            <a:ext uri="{FF2B5EF4-FFF2-40B4-BE49-F238E27FC236}">
              <a16:creationId xmlns:a16="http://schemas.microsoft.com/office/drawing/2014/main" id="{6B1FC820-4D5E-456A-9950-CA7E02D6D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342093</xdr:colOff>
      <xdr:row>1</xdr:row>
      <xdr:rowOff>8965</xdr:rowOff>
    </xdr:from>
    <xdr:to>
      <xdr:col>9</xdr:col>
      <xdr:colOff>759570</xdr:colOff>
      <xdr:row>17</xdr:row>
      <xdr:rowOff>77708</xdr:rowOff>
    </xdr:to>
    <xdr:pic>
      <xdr:nvPicPr>
        <xdr:cNvPr id="6" name="Imagen 5">
          <a:extLst>
            <a:ext uri="{FF2B5EF4-FFF2-40B4-BE49-F238E27FC236}">
              <a16:creationId xmlns:a16="http://schemas.microsoft.com/office/drawing/2014/main" id="{C9A6F8C2-3768-4D2A-A625-9DD652F91732}"/>
            </a:ext>
          </a:extLst>
        </xdr:cNvPr>
        <xdr:cNvPicPr>
          <a:picLocks noChangeAspect="1"/>
        </xdr:cNvPicPr>
      </xdr:nvPicPr>
      <xdr:blipFill>
        <a:blip xmlns:r="http://schemas.openxmlformats.org/officeDocument/2006/relationships" r:embed="rId5"/>
        <a:stretch>
          <a:fillRect/>
        </a:stretch>
      </xdr:blipFill>
      <xdr:spPr>
        <a:xfrm>
          <a:off x="6194253" y="191845"/>
          <a:ext cx="2890167" cy="2994823"/>
        </a:xfrm>
        <a:prstGeom prst="rect">
          <a:avLst/>
        </a:prstGeom>
      </xdr:spPr>
    </xdr:pic>
    <xdr:clientData/>
  </xdr:twoCellAnchor>
  <xdr:twoCellAnchor editAs="oneCell">
    <xdr:from>
      <xdr:col>10</xdr:col>
      <xdr:colOff>44823</xdr:colOff>
      <xdr:row>1</xdr:row>
      <xdr:rowOff>17929</xdr:rowOff>
    </xdr:from>
    <xdr:to>
      <xdr:col>14</xdr:col>
      <xdr:colOff>322729</xdr:colOff>
      <xdr:row>17</xdr:row>
      <xdr:rowOff>174085</xdr:rowOff>
    </xdr:to>
    <xdr:pic>
      <xdr:nvPicPr>
        <xdr:cNvPr id="7" name="Imagen 6">
          <a:extLst>
            <a:ext uri="{FF2B5EF4-FFF2-40B4-BE49-F238E27FC236}">
              <a16:creationId xmlns:a16="http://schemas.microsoft.com/office/drawing/2014/main" id="{5FCC250F-4E61-468B-B5B2-51E6CB893E4C}"/>
            </a:ext>
          </a:extLst>
        </xdr:cNvPr>
        <xdr:cNvPicPr>
          <a:picLocks noChangeAspect="1"/>
        </xdr:cNvPicPr>
      </xdr:nvPicPr>
      <xdr:blipFill>
        <a:blip xmlns:r="http://schemas.openxmlformats.org/officeDocument/2006/relationships" r:embed="rId6"/>
        <a:stretch>
          <a:fillRect/>
        </a:stretch>
      </xdr:blipFill>
      <xdr:spPr>
        <a:xfrm>
          <a:off x="9143103" y="200809"/>
          <a:ext cx="3447826" cy="3082236"/>
        </a:xfrm>
        <a:prstGeom prst="rect">
          <a:avLst/>
        </a:prstGeom>
      </xdr:spPr>
    </xdr:pic>
    <xdr:clientData/>
  </xdr:twoCellAnchor>
  <xdr:twoCellAnchor>
    <xdr:from>
      <xdr:col>0</xdr:col>
      <xdr:colOff>71718</xdr:colOff>
      <xdr:row>59</xdr:row>
      <xdr:rowOff>161365</xdr:rowOff>
    </xdr:from>
    <xdr:to>
      <xdr:col>5</xdr:col>
      <xdr:colOff>480352</xdr:colOff>
      <xdr:row>74</xdr:row>
      <xdr:rowOff>161365</xdr:rowOff>
    </xdr:to>
    <xdr:graphicFrame macro="">
      <xdr:nvGraphicFramePr>
        <xdr:cNvPr id="8" name="Gráfico 7">
          <a:extLst>
            <a:ext uri="{FF2B5EF4-FFF2-40B4-BE49-F238E27FC236}">
              <a16:creationId xmlns:a16="http://schemas.microsoft.com/office/drawing/2014/main" id="{EFFB9A6B-6D4A-4661-B4CF-5BE9590A6F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0</xdr:colOff>
      <xdr:row>1</xdr:row>
      <xdr:rowOff>0</xdr:rowOff>
    </xdr:from>
    <xdr:to>
      <xdr:col>16</xdr:col>
      <xdr:colOff>320040</xdr:colOff>
      <xdr:row>3</xdr:row>
      <xdr:rowOff>75112</xdr:rowOff>
    </xdr:to>
    <xdr:sp macro="" textlink="">
      <xdr:nvSpPr>
        <xdr:cNvPr id="9" name="Hexágono 8">
          <a:hlinkClick xmlns:r="http://schemas.openxmlformats.org/officeDocument/2006/relationships" r:id="rId8"/>
          <a:extLst>
            <a:ext uri="{FF2B5EF4-FFF2-40B4-BE49-F238E27FC236}">
              <a16:creationId xmlns:a16="http://schemas.microsoft.com/office/drawing/2014/main" id="{35DEF3E2-3B40-4E88-896F-65E5689B1EED}"/>
            </a:ext>
          </a:extLst>
        </xdr:cNvPr>
        <xdr:cNvSpPr/>
      </xdr:nvSpPr>
      <xdr:spPr>
        <a:xfrm>
          <a:off x="13084629" y="185057"/>
          <a:ext cx="1114697" cy="445226"/>
        </a:xfrm>
        <a:prstGeom prst="hexagon">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es-ES" sz="1800" b="0" cap="none" spc="0">
              <a:ln w="0"/>
              <a:solidFill>
                <a:sysClr val="windowText" lastClr="000000"/>
              </a:solidFill>
              <a:effectLst>
                <a:outerShdw blurRad="38100" dist="19050" dir="2700000" algn="tl" rotWithShape="0">
                  <a:schemeClr val="dk1">
                    <a:alpha val="40000"/>
                  </a:schemeClr>
                </a:outerShdw>
              </a:effectLst>
            </a:rPr>
            <a:t>INDICE</a:t>
          </a:r>
        </a:p>
      </xdr:txBody>
    </xdr:sp>
    <xdr:clientData/>
  </xdr:twoCellAnchor>
</xdr:wsDr>
</file>

<file path=xl/drawings/drawing9.xml><?xml version="1.0" encoding="utf-8"?>
<c:userShapes xmlns:c="http://schemas.openxmlformats.org/drawingml/2006/chart">
  <cdr:relSizeAnchor xmlns:cdr="http://schemas.openxmlformats.org/drawingml/2006/chartDrawing">
    <cdr:from>
      <cdr:x>0.26102</cdr:x>
      <cdr:y>0.60579</cdr:y>
    </cdr:from>
    <cdr:to>
      <cdr:x>0.54766</cdr:x>
      <cdr:y>0.75194</cdr:y>
    </cdr:to>
    <cdr:cxnSp macro="">
      <cdr:nvCxnSpPr>
        <cdr:cNvPr id="12" name="Conector recto 11">
          <a:extLst xmlns:a="http://schemas.openxmlformats.org/drawingml/2006/main">
            <a:ext uri="{FF2B5EF4-FFF2-40B4-BE49-F238E27FC236}">
              <a16:creationId xmlns:a16="http://schemas.microsoft.com/office/drawing/2014/main" id="{08AAF0C9-1D83-16CF-538B-7CF1D83E5B8A}"/>
            </a:ext>
          </a:extLst>
        </cdr:cNvPr>
        <cdr:cNvCxnSpPr/>
      </cdr:nvCxnSpPr>
      <cdr:spPr>
        <a:xfrm xmlns:a="http://schemas.openxmlformats.org/drawingml/2006/main" flipV="1">
          <a:off x="1186770" y="1682497"/>
          <a:ext cx="1303233" cy="405925"/>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0.48031</cdr:x>
      <cdr:y>0.28271</cdr:y>
    </cdr:from>
    <cdr:to>
      <cdr:x>0.85937</cdr:x>
      <cdr:y>0.65194</cdr:y>
    </cdr:to>
    <cdr:cxnSp macro="">
      <cdr:nvCxnSpPr>
        <cdr:cNvPr id="14" name="Conector recto 13">
          <a:extLst xmlns:a="http://schemas.openxmlformats.org/drawingml/2006/main">
            <a:ext uri="{FF2B5EF4-FFF2-40B4-BE49-F238E27FC236}">
              <a16:creationId xmlns:a16="http://schemas.microsoft.com/office/drawing/2014/main" id="{56226479-9F30-B190-FF01-383540A2D2B3}"/>
            </a:ext>
          </a:extLst>
        </cdr:cNvPr>
        <cdr:cNvCxnSpPr/>
      </cdr:nvCxnSpPr>
      <cdr:spPr>
        <a:xfrm xmlns:a="http://schemas.openxmlformats.org/drawingml/2006/main" flipV="1">
          <a:off x="2214235" y="760324"/>
          <a:ext cx="1747471" cy="993011"/>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hyperlink" Target="https://www.ecuadorencifras.gob.ec/documentos/web-inec/Bibliotecas/Fasciculos_Censales/Fasc_Cantonales/Napo/Fasciculo_Tena.pdf" TargetMode="Externa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www.ecuadorencifras.gob.ec/documentos/web-inec/Bibliotecas/Fasciculos_Censales/Fasc_Cantonales/Cotopaxi/Fasciculo_Latacunga.pdf"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56772-969B-42F6-9DCF-4584B2DF6EAD}">
  <dimension ref="A1:O39"/>
  <sheetViews>
    <sheetView tabSelected="1" topLeftCell="A16" zoomScale="80" zoomScaleNormal="80" workbookViewId="0">
      <selection sqref="A1:O2"/>
    </sheetView>
  </sheetViews>
  <sheetFormatPr baseColWidth="10" defaultColWidth="11.42578125" defaultRowHeight="15" x14ac:dyDescent="0.25"/>
  <sheetData>
    <row r="1" spans="1:15" ht="14.45" customHeight="1" x14ac:dyDescent="0.25">
      <c r="A1" s="268" t="s">
        <v>0</v>
      </c>
      <c r="B1" s="269"/>
      <c r="C1" s="269"/>
      <c r="D1" s="269"/>
      <c r="E1" s="269"/>
      <c r="F1" s="269"/>
      <c r="G1" s="269"/>
      <c r="H1" s="269"/>
      <c r="I1" s="269"/>
      <c r="J1" s="269"/>
      <c r="K1" s="269"/>
      <c r="L1" s="269"/>
      <c r="M1" s="269"/>
      <c r="N1" s="269"/>
      <c r="O1" s="270"/>
    </row>
    <row r="2" spans="1:15" ht="14.45" customHeight="1" x14ac:dyDescent="0.25">
      <c r="A2" s="271"/>
      <c r="B2" s="272"/>
      <c r="C2" s="272"/>
      <c r="D2" s="272"/>
      <c r="E2" s="272"/>
      <c r="F2" s="272"/>
      <c r="G2" s="272"/>
      <c r="H2" s="272"/>
      <c r="I2" s="272"/>
      <c r="J2" s="272"/>
      <c r="K2" s="272"/>
      <c r="L2" s="272"/>
      <c r="M2" s="272"/>
      <c r="N2" s="272"/>
      <c r="O2" s="273"/>
    </row>
    <row r="3" spans="1:15" x14ac:dyDescent="0.25">
      <c r="A3" s="274" t="s">
        <v>1</v>
      </c>
      <c r="B3" s="275"/>
      <c r="C3" s="275"/>
      <c r="D3" s="275"/>
      <c r="E3" s="275"/>
      <c r="F3" s="275"/>
      <c r="G3" s="275"/>
      <c r="H3" s="275"/>
      <c r="I3" s="275"/>
      <c r="J3" s="275"/>
      <c r="K3" s="275"/>
      <c r="L3" s="275"/>
      <c r="M3" s="275"/>
      <c r="N3" s="275"/>
      <c r="O3" s="276"/>
    </row>
    <row r="4" spans="1:15" ht="15.75" thickBot="1" x14ac:dyDescent="0.3">
      <c r="A4" s="277" t="s">
        <v>2</v>
      </c>
      <c r="B4" s="278"/>
      <c r="C4" s="278"/>
      <c r="D4" s="278"/>
      <c r="E4" s="278"/>
      <c r="F4" s="278"/>
      <c r="G4" s="278"/>
      <c r="H4" s="278"/>
      <c r="I4" s="278"/>
      <c r="J4" s="278"/>
      <c r="K4" s="278"/>
      <c r="L4" s="278"/>
      <c r="M4" s="278"/>
      <c r="N4" s="278"/>
      <c r="O4" s="279"/>
    </row>
    <row r="5" spans="1:15" x14ac:dyDescent="0.25">
      <c r="A5" s="267" t="s">
        <v>3</v>
      </c>
      <c r="B5" s="267"/>
      <c r="C5" s="267"/>
      <c r="D5" s="267"/>
      <c r="E5" s="267"/>
      <c r="F5" s="267"/>
      <c r="G5" s="267"/>
      <c r="H5" s="267"/>
      <c r="I5" s="267"/>
      <c r="J5" s="267"/>
      <c r="K5" s="267"/>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sheetData>
  <mergeCells count="4">
    <mergeCell ref="A5:K5"/>
    <mergeCell ref="A1:O2"/>
    <mergeCell ref="A3:O3"/>
    <mergeCell ref="A4:O4"/>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7EACE-13AD-4ADA-834A-E9D0F650D1BC}">
  <dimension ref="A1:I93"/>
  <sheetViews>
    <sheetView zoomScaleNormal="100" workbookViewId="0"/>
  </sheetViews>
  <sheetFormatPr baseColWidth="10" defaultColWidth="11.42578125" defaultRowHeight="15" x14ac:dyDescent="0.25"/>
  <cols>
    <col min="2" max="2" width="14" bestFit="1" customWidth="1"/>
  </cols>
  <sheetData>
    <row r="1" spans="1:5" x14ac:dyDescent="0.25">
      <c r="A1" s="18" t="s">
        <v>36</v>
      </c>
      <c r="B1" s="1" t="s">
        <v>104</v>
      </c>
    </row>
    <row r="2" spans="1:5" x14ac:dyDescent="0.25">
      <c r="A2" s="309" t="s">
        <v>38</v>
      </c>
      <c r="B2" s="309"/>
      <c r="C2" s="309"/>
      <c r="D2" s="309"/>
      <c r="E2" s="309"/>
    </row>
    <row r="3" spans="1:5" x14ac:dyDescent="0.25">
      <c r="A3" s="309" t="s">
        <v>105</v>
      </c>
      <c r="B3" s="309"/>
      <c r="C3" s="309" t="s">
        <v>106</v>
      </c>
      <c r="D3" s="309"/>
      <c r="E3" s="309"/>
    </row>
    <row r="4" spans="1:5" x14ac:dyDescent="0.25">
      <c r="A4" s="12" t="s">
        <v>97</v>
      </c>
      <c r="B4" s="12" t="s">
        <v>28</v>
      </c>
      <c r="C4" s="12" t="s">
        <v>29</v>
      </c>
      <c r="D4" s="12" t="s">
        <v>43</v>
      </c>
      <c r="E4" s="12" t="s">
        <v>13</v>
      </c>
    </row>
    <row r="5" spans="1:5" x14ac:dyDescent="0.25">
      <c r="A5" s="61">
        <v>1950</v>
      </c>
      <c r="B5" s="61">
        <v>29830</v>
      </c>
      <c r="C5" s="61"/>
      <c r="D5" s="61"/>
      <c r="E5" s="61"/>
    </row>
    <row r="6" spans="1:5" x14ac:dyDescent="0.25">
      <c r="A6" s="61"/>
      <c r="B6" s="61"/>
      <c r="C6" s="71">
        <f>IF(A6="",(B7-B5)/(A7-A5),"")</f>
        <v>982.91666666666663</v>
      </c>
      <c r="D6" s="61"/>
      <c r="E6" s="61"/>
    </row>
    <row r="7" spans="1:5" x14ac:dyDescent="0.25">
      <c r="A7" s="61">
        <v>1962</v>
      </c>
      <c r="B7" s="61">
        <v>41625</v>
      </c>
      <c r="C7" s="71"/>
      <c r="D7" s="190">
        <f>IF(C7="",(C6/C8),"")</f>
        <v>0.716498602842911</v>
      </c>
      <c r="E7" s="190">
        <v>0.18</v>
      </c>
    </row>
    <row r="8" spans="1:5" x14ac:dyDescent="0.25">
      <c r="A8" s="61"/>
      <c r="B8" s="61"/>
      <c r="C8" s="71">
        <f>IF(A8="",(B9-B7)/(A9-A7),"")</f>
        <v>1371.8333333333333</v>
      </c>
      <c r="D8" s="190"/>
      <c r="E8" s="61"/>
    </row>
    <row r="9" spans="1:5" x14ac:dyDescent="0.25">
      <c r="A9" s="61">
        <v>1974</v>
      </c>
      <c r="B9" s="61">
        <v>58087</v>
      </c>
      <c r="C9" s="71"/>
      <c r="D9" s="190">
        <f>IF(C9="",(C8/C10),"")</f>
        <v>0.63189006602180253</v>
      </c>
      <c r="E9" s="190">
        <v>0.27</v>
      </c>
    </row>
    <row r="10" spans="1:5" x14ac:dyDescent="0.25">
      <c r="A10" s="61"/>
      <c r="B10" s="61"/>
      <c r="C10" s="71">
        <f>IF(A10="",(B11-B9)/(A11-A9),"")</f>
        <v>2171</v>
      </c>
      <c r="D10" s="190"/>
      <c r="E10" s="61"/>
    </row>
    <row r="11" spans="1:5" x14ac:dyDescent="0.25">
      <c r="A11" s="61">
        <v>1982</v>
      </c>
      <c r="B11" s="61">
        <v>75455</v>
      </c>
      <c r="C11" s="71"/>
      <c r="D11" s="190">
        <f>IF(C11="",(C10/C12),"")</f>
        <v>0.91170603674540684</v>
      </c>
      <c r="E11" s="190">
        <v>0.09</v>
      </c>
    </row>
    <row r="12" spans="1:5" x14ac:dyDescent="0.25">
      <c r="A12" s="61"/>
      <c r="B12" s="61"/>
      <c r="C12" s="71">
        <f>IF(A12="",(B13-B11)/(A13-A11),"")</f>
        <v>2381.25</v>
      </c>
      <c r="D12" s="190"/>
      <c r="E12" s="61"/>
    </row>
    <row r="13" spans="1:5" x14ac:dyDescent="0.25">
      <c r="A13" s="61">
        <v>1990</v>
      </c>
      <c r="B13" s="61">
        <v>94505</v>
      </c>
      <c r="C13" s="71"/>
      <c r="D13" s="190">
        <f>IF(C13="",(C12/C14),"")</f>
        <v>0.86442314038677326</v>
      </c>
      <c r="E13" s="190">
        <v>0.14000000000000001</v>
      </c>
    </row>
    <row r="14" spans="1:5" x14ac:dyDescent="0.25">
      <c r="A14" s="61"/>
      <c r="B14" s="61"/>
      <c r="C14" s="71">
        <f>IF(A14="",(B15-B13)/(A15-A13),"")</f>
        <v>2754.7272727272725</v>
      </c>
      <c r="D14" s="190"/>
      <c r="E14" s="61"/>
    </row>
    <row r="15" spans="1:5" x14ac:dyDescent="0.25">
      <c r="A15" s="61">
        <v>2001</v>
      </c>
      <c r="B15" s="61">
        <v>124807</v>
      </c>
      <c r="C15" s="71"/>
      <c r="D15" s="190">
        <f>IF(C15="",(C14/C16),"")</f>
        <v>1.1522305830062487</v>
      </c>
      <c r="E15" s="190">
        <v>0.15</v>
      </c>
    </row>
    <row r="16" spans="1:5" x14ac:dyDescent="0.25">
      <c r="A16" s="61"/>
      <c r="B16" s="61"/>
      <c r="C16" s="71">
        <f>IF(A16="",(B17-B15)/(A17-A15),"")</f>
        <v>2390.7777777777778</v>
      </c>
      <c r="D16" s="61"/>
      <c r="E16" s="61"/>
    </row>
    <row r="17" spans="1:5" x14ac:dyDescent="0.25">
      <c r="A17" s="61">
        <v>2010</v>
      </c>
      <c r="B17" s="61">
        <v>146324</v>
      </c>
      <c r="C17" s="61"/>
      <c r="D17" s="190"/>
      <c r="E17" s="190"/>
    </row>
    <row r="18" spans="1:5" x14ac:dyDescent="0.25">
      <c r="A18" s="61"/>
      <c r="B18" s="12" t="s">
        <v>107</v>
      </c>
      <c r="C18" s="78">
        <f>AVERAGE(C10,C12,C16,C14)</f>
        <v>2424.4387626262624</v>
      </c>
      <c r="D18" s="266"/>
      <c r="E18" s="1"/>
    </row>
    <row r="19" spans="1:5" x14ac:dyDescent="0.25">
      <c r="A19" s="61">
        <v>2025</v>
      </c>
      <c r="B19" s="62">
        <f>B17+$C$18*(A19-A17)</f>
        <v>182690.58143939392</v>
      </c>
      <c r="C19" s="1"/>
      <c r="D19" s="266"/>
      <c r="E19" s="1"/>
    </row>
    <row r="20" spans="1:5" x14ac:dyDescent="0.25">
      <c r="A20" s="61"/>
      <c r="B20" s="61"/>
      <c r="C20" s="1"/>
      <c r="D20" s="266"/>
      <c r="E20" s="1"/>
    </row>
    <row r="21" spans="1:5" x14ac:dyDescent="0.25">
      <c r="A21" s="61">
        <v>2050</v>
      </c>
      <c r="B21" s="62">
        <f>B19+$C$18*(A21-A19)</f>
        <v>243301.55050505049</v>
      </c>
      <c r="C21" s="1"/>
      <c r="D21" s="266"/>
      <c r="E21" s="1"/>
    </row>
    <row r="22" spans="1:5" x14ac:dyDescent="0.25">
      <c r="A22" s="61"/>
      <c r="B22" s="61"/>
      <c r="C22" s="1"/>
      <c r="D22" s="266"/>
      <c r="E22" s="1"/>
    </row>
    <row r="23" spans="1:5" x14ac:dyDescent="0.25">
      <c r="A23" s="1"/>
      <c r="B23" s="1"/>
      <c r="C23" s="1"/>
      <c r="D23" s="266"/>
      <c r="E23" s="1"/>
    </row>
    <row r="24" spans="1:5" x14ac:dyDescent="0.25">
      <c r="A24" s="18" t="s">
        <v>108</v>
      </c>
      <c r="D24" s="266"/>
      <c r="E24" s="1"/>
    </row>
    <row r="25" spans="1:5" x14ac:dyDescent="0.25">
      <c r="A25" s="1"/>
      <c r="B25" s="1"/>
      <c r="C25" s="1"/>
      <c r="D25" s="266"/>
      <c r="E25" s="1"/>
    </row>
    <row r="89" spans="1:9" ht="15" customHeight="1" x14ac:dyDescent="0.25">
      <c r="A89" s="383" t="s">
        <v>109</v>
      </c>
      <c r="B89" s="383"/>
      <c r="C89" s="383"/>
      <c r="D89" s="383"/>
      <c r="E89" s="383"/>
      <c r="F89" s="383"/>
      <c r="G89" s="383"/>
      <c r="H89" s="383"/>
      <c r="I89" s="383"/>
    </row>
    <row r="90" spans="1:9" x14ac:dyDescent="0.25">
      <c r="A90" s="383"/>
      <c r="B90" s="383"/>
      <c r="C90" s="383"/>
      <c r="D90" s="383"/>
      <c r="E90" s="383"/>
      <c r="F90" s="383"/>
      <c r="G90" s="383"/>
      <c r="H90" s="383"/>
      <c r="I90" s="383"/>
    </row>
    <row r="91" spans="1:9" x14ac:dyDescent="0.25">
      <c r="A91" s="383"/>
      <c r="B91" s="383"/>
      <c r="C91" s="383"/>
      <c r="D91" s="383"/>
      <c r="E91" s="383"/>
      <c r="F91" s="383"/>
      <c r="G91" s="383"/>
      <c r="H91" s="383"/>
      <c r="I91" s="383"/>
    </row>
    <row r="92" spans="1:9" x14ac:dyDescent="0.25">
      <c r="A92" s="383"/>
      <c r="B92" s="383"/>
      <c r="C92" s="383"/>
      <c r="D92" s="383"/>
      <c r="E92" s="383"/>
      <c r="F92" s="383"/>
      <c r="G92" s="383"/>
      <c r="H92" s="383"/>
      <c r="I92" s="383"/>
    </row>
    <row r="93" spans="1:9" x14ac:dyDescent="0.25">
      <c r="A93" s="383"/>
      <c r="B93" s="383"/>
      <c r="C93" s="383"/>
      <c r="D93" s="383"/>
      <c r="E93" s="383"/>
      <c r="F93" s="383"/>
      <c r="G93" s="383"/>
      <c r="H93" s="383"/>
      <c r="I93" s="383"/>
    </row>
  </sheetData>
  <mergeCells count="4">
    <mergeCell ref="A2:E2"/>
    <mergeCell ref="A3:B3"/>
    <mergeCell ref="C3:E3"/>
    <mergeCell ref="A89:I93"/>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481D7-669B-4849-92C2-551177655D13}">
  <dimension ref="A1:I137"/>
  <sheetViews>
    <sheetView zoomScale="90" zoomScaleNormal="90" workbookViewId="0"/>
  </sheetViews>
  <sheetFormatPr baseColWidth="10" defaultColWidth="11.42578125" defaultRowHeight="15" x14ac:dyDescent="0.25"/>
  <cols>
    <col min="2" max="2" width="12.85546875" customWidth="1"/>
  </cols>
  <sheetData>
    <row r="1" spans="1:5" x14ac:dyDescent="0.25">
      <c r="A1" s="2" t="s">
        <v>110</v>
      </c>
      <c r="B1" s="3" t="s">
        <v>111</v>
      </c>
    </row>
    <row r="2" spans="1:5" x14ac:dyDescent="0.25">
      <c r="A2" s="309" t="s">
        <v>38</v>
      </c>
      <c r="B2" s="309"/>
      <c r="C2" s="309"/>
      <c r="D2" s="309"/>
      <c r="E2" s="309"/>
    </row>
    <row r="3" spans="1:5" x14ac:dyDescent="0.25">
      <c r="A3" s="309" t="s">
        <v>105</v>
      </c>
      <c r="B3" s="309"/>
      <c r="C3" s="309" t="s">
        <v>41</v>
      </c>
      <c r="D3" s="309"/>
      <c r="E3" s="309"/>
    </row>
    <row r="4" spans="1:5" x14ac:dyDescent="0.25">
      <c r="A4" s="12" t="s">
        <v>97</v>
      </c>
      <c r="B4" s="12" t="s">
        <v>28</v>
      </c>
      <c r="C4" s="12" t="s">
        <v>11</v>
      </c>
      <c r="D4" s="82" t="s">
        <v>112</v>
      </c>
      <c r="E4" s="82" t="s">
        <v>13</v>
      </c>
    </row>
    <row r="5" spans="1:5" x14ac:dyDescent="0.25">
      <c r="A5" s="61">
        <v>1950</v>
      </c>
      <c r="B5" s="61">
        <v>10623</v>
      </c>
      <c r="C5" s="61"/>
      <c r="D5" s="61"/>
      <c r="E5" s="61"/>
    </row>
    <row r="6" spans="1:5" x14ac:dyDescent="0.25">
      <c r="A6" s="61"/>
      <c r="B6" s="61"/>
      <c r="C6" s="71">
        <f>(B7-B5)/(A7-A5)</f>
        <v>527.08333333333337</v>
      </c>
      <c r="D6" s="61"/>
      <c r="E6" s="61"/>
    </row>
    <row r="7" spans="1:5" x14ac:dyDescent="0.25">
      <c r="A7" s="61">
        <v>1962</v>
      </c>
      <c r="B7" s="61">
        <v>16948</v>
      </c>
      <c r="C7" s="61"/>
      <c r="D7" s="73">
        <f>IF(C7="",(C6/C8),"")</f>
        <v>0.84899328859060408</v>
      </c>
      <c r="E7" s="73">
        <v>0.15</v>
      </c>
    </row>
    <row r="8" spans="1:5" x14ac:dyDescent="0.25">
      <c r="A8" s="61"/>
      <c r="B8" s="61"/>
      <c r="C8" s="71">
        <f>(B9-B7)/(A9-A7)</f>
        <v>620.83333333333337</v>
      </c>
      <c r="D8" s="61"/>
      <c r="E8" s="73"/>
    </row>
    <row r="9" spans="1:5" x14ac:dyDescent="0.25">
      <c r="A9" s="61">
        <v>1974</v>
      </c>
      <c r="B9" s="61">
        <v>24398</v>
      </c>
      <c r="C9" s="61"/>
      <c r="D9" s="73">
        <f t="shared" ref="D9" si="0">IF(C9="",(C8/C10),"")</f>
        <v>0.75401042457365519</v>
      </c>
      <c r="E9" s="73">
        <v>0.25</v>
      </c>
    </row>
    <row r="10" spans="1:5" x14ac:dyDescent="0.25">
      <c r="A10" s="61"/>
      <c r="B10" s="61"/>
      <c r="C10" s="71">
        <f t="shared" ref="C10" si="1">(B11-B9)/(A11-A9)</f>
        <v>823.375</v>
      </c>
      <c r="D10" s="61"/>
      <c r="E10" s="73"/>
    </row>
    <row r="11" spans="1:5" x14ac:dyDescent="0.25">
      <c r="A11" s="61">
        <v>1982</v>
      </c>
      <c r="B11" s="61">
        <v>30985</v>
      </c>
      <c r="C11" s="61"/>
      <c r="D11" s="73">
        <f t="shared" ref="D11" si="2">IF(C11="",(C10/C12),"")</f>
        <v>1.0826758711374096</v>
      </c>
      <c r="E11" s="73">
        <v>0.08</v>
      </c>
    </row>
    <row r="12" spans="1:5" x14ac:dyDescent="0.25">
      <c r="A12" s="61"/>
      <c r="B12" s="61"/>
      <c r="C12" s="71">
        <f t="shared" ref="C12" si="3">(B13-B11)/(A13-A11)</f>
        <v>760.5</v>
      </c>
      <c r="D12" s="61"/>
      <c r="E12" s="73"/>
    </row>
    <row r="13" spans="1:5" x14ac:dyDescent="0.25">
      <c r="A13" s="61">
        <v>1990</v>
      </c>
      <c r="B13" s="61">
        <v>37069</v>
      </c>
      <c r="C13" s="61"/>
      <c r="D13" s="73">
        <f t="shared" ref="D13" si="4">IF(C13="",(C12/C14),"")</f>
        <v>0.8129737609329446</v>
      </c>
      <c r="E13" s="73">
        <v>0.19</v>
      </c>
    </row>
    <row r="14" spans="1:5" x14ac:dyDescent="0.25">
      <c r="A14" s="61"/>
      <c r="B14" s="61"/>
      <c r="C14" s="71">
        <f t="shared" ref="C14" si="5">(B15-B13)/(A15-A13)</f>
        <v>935.4545454545455</v>
      </c>
      <c r="D14" s="61"/>
      <c r="E14" s="73"/>
    </row>
    <row r="15" spans="1:5" x14ac:dyDescent="0.25">
      <c r="A15" s="61">
        <v>2001</v>
      </c>
      <c r="B15" s="61">
        <v>47359</v>
      </c>
      <c r="C15" s="61"/>
      <c r="D15" s="73">
        <f t="shared" ref="D15" si="6">IF(C15="",(C14/C16),"")</f>
        <v>0.89947552447552448</v>
      </c>
      <c r="E15" s="73">
        <v>0.1</v>
      </c>
    </row>
    <row r="16" spans="1:5" x14ac:dyDescent="0.25">
      <c r="A16" s="61"/>
      <c r="B16" s="61"/>
      <c r="C16" s="71">
        <f t="shared" ref="C16" si="7">(B17-B15)/(A17-A15)</f>
        <v>1040</v>
      </c>
      <c r="D16" s="61"/>
      <c r="E16" s="61"/>
    </row>
    <row r="17" spans="1:5" ht="15.75" thickBot="1" x14ac:dyDescent="0.3">
      <c r="A17" s="83">
        <v>2010</v>
      </c>
      <c r="B17" s="83">
        <v>56719</v>
      </c>
      <c r="C17" s="83"/>
      <c r="D17" s="84"/>
      <c r="E17" s="84"/>
    </row>
    <row r="18" spans="1:5" x14ac:dyDescent="0.25">
      <c r="A18" s="45">
        <f>A9</f>
        <v>1974</v>
      </c>
      <c r="B18" s="45">
        <f>B9</f>
        <v>24398</v>
      </c>
      <c r="C18" s="44">
        <f>C10</f>
        <v>823.375</v>
      </c>
      <c r="D18" s="85"/>
      <c r="E18" s="85"/>
    </row>
    <row r="19" spans="1:5" x14ac:dyDescent="0.25">
      <c r="A19" s="86">
        <v>1982</v>
      </c>
      <c r="B19" s="86">
        <f>B11</f>
        <v>30985</v>
      </c>
      <c r="C19" s="74">
        <f>C12</f>
        <v>760.5</v>
      </c>
    </row>
    <row r="20" spans="1:5" x14ac:dyDescent="0.25">
      <c r="A20" s="61">
        <v>1990</v>
      </c>
      <c r="B20" s="61">
        <f>B13</f>
        <v>37069</v>
      </c>
      <c r="C20" s="71">
        <f>C14</f>
        <v>935.4545454545455</v>
      </c>
      <c r="D20" s="87"/>
    </row>
    <row r="21" spans="1:5" x14ac:dyDescent="0.25">
      <c r="A21" s="61">
        <v>2001</v>
      </c>
      <c r="B21" s="61">
        <f>B15</f>
        <v>47359</v>
      </c>
      <c r="C21" s="71">
        <f>C16</f>
        <v>1040</v>
      </c>
    </row>
    <row r="22" spans="1:5" x14ac:dyDescent="0.25">
      <c r="A22" s="61">
        <v>2010</v>
      </c>
      <c r="B22" s="61">
        <f>B17</f>
        <v>56719</v>
      </c>
      <c r="C22" s="61"/>
    </row>
    <row r="23" spans="1:5" x14ac:dyDescent="0.25">
      <c r="A23" s="1"/>
      <c r="B23" s="88" t="s">
        <v>77</v>
      </c>
      <c r="C23" s="89">
        <f>AVERAGE(C18:C21)</f>
        <v>889.83238636363637</v>
      </c>
    </row>
    <row r="24" spans="1:5" x14ac:dyDescent="0.25">
      <c r="A24" s="61">
        <v>2025</v>
      </c>
      <c r="B24" s="90">
        <f>B17+$C$23*(A24-A17)</f>
        <v>70066.485795454544</v>
      </c>
      <c r="C24" s="91"/>
    </row>
    <row r="25" spans="1:5" x14ac:dyDescent="0.25">
      <c r="A25" s="61">
        <f>A24+5</f>
        <v>2030</v>
      </c>
      <c r="B25" s="71">
        <f>B24+$C$23*(A25-A24)</f>
        <v>74515.647727272721</v>
      </c>
      <c r="C25" s="43"/>
    </row>
    <row r="26" spans="1:5" x14ac:dyDescent="0.25">
      <c r="A26" s="61">
        <f t="shared" ref="A26:A29" si="8">A25+5</f>
        <v>2035</v>
      </c>
      <c r="B26" s="71">
        <f>B25+$C$23*(A26-A25)</f>
        <v>78964.809659090897</v>
      </c>
      <c r="C26" s="43"/>
    </row>
    <row r="27" spans="1:5" x14ac:dyDescent="0.25">
      <c r="A27" s="61">
        <f t="shared" si="8"/>
        <v>2040</v>
      </c>
      <c r="B27" s="71">
        <f t="shared" ref="B27:B29" si="9">B26+$C$23*(A27-A26)</f>
        <v>83413.971590909074</v>
      </c>
    </row>
    <row r="28" spans="1:5" x14ac:dyDescent="0.25">
      <c r="A28" s="61">
        <f t="shared" si="8"/>
        <v>2045</v>
      </c>
      <c r="B28" s="71">
        <f t="shared" si="9"/>
        <v>87863.13352272725</v>
      </c>
    </row>
    <row r="29" spans="1:5" x14ac:dyDescent="0.25">
      <c r="A29" s="61">
        <f t="shared" si="8"/>
        <v>2050</v>
      </c>
      <c r="B29" s="71">
        <f t="shared" si="9"/>
        <v>92312.295454545427</v>
      </c>
    </row>
    <row r="84" spans="9:9" x14ac:dyDescent="0.25">
      <c r="I84" s="92"/>
    </row>
    <row r="134" spans="1:8" ht="14.45" customHeight="1" x14ac:dyDescent="0.25">
      <c r="A134" s="384" t="s">
        <v>113</v>
      </c>
      <c r="B134" s="384"/>
      <c r="C134" s="384"/>
      <c r="D134" s="384"/>
      <c r="E134" s="384"/>
      <c r="F134" s="384"/>
      <c r="G134" s="384"/>
      <c r="H134" s="384"/>
    </row>
    <row r="135" spans="1:8" x14ac:dyDescent="0.25">
      <c r="A135" s="384"/>
      <c r="B135" s="384"/>
      <c r="C135" s="384"/>
      <c r="D135" s="384"/>
      <c r="E135" s="384"/>
      <c r="F135" s="384"/>
      <c r="G135" s="384"/>
      <c r="H135" s="384"/>
    </row>
    <row r="136" spans="1:8" x14ac:dyDescent="0.25">
      <c r="A136" s="384"/>
      <c r="B136" s="384"/>
      <c r="C136" s="384"/>
      <c r="D136" s="384"/>
      <c r="E136" s="384"/>
      <c r="F136" s="384"/>
      <c r="G136" s="384"/>
      <c r="H136" s="384"/>
    </row>
    <row r="137" spans="1:8" x14ac:dyDescent="0.25">
      <c r="A137" s="384"/>
      <c r="B137" s="384"/>
      <c r="C137" s="384"/>
      <c r="D137" s="384"/>
      <c r="E137" s="384"/>
      <c r="F137" s="384"/>
      <c r="G137" s="384"/>
      <c r="H137" s="384"/>
    </row>
  </sheetData>
  <mergeCells count="4">
    <mergeCell ref="A2:E2"/>
    <mergeCell ref="A3:B3"/>
    <mergeCell ref="C3:E3"/>
    <mergeCell ref="A134:H137"/>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1A5C6-1288-42FA-B55E-ED97EEFC566C}">
  <dimension ref="A1:P104"/>
  <sheetViews>
    <sheetView zoomScale="85" zoomScaleNormal="85" workbookViewId="0"/>
  </sheetViews>
  <sheetFormatPr baseColWidth="10" defaultColWidth="11.42578125" defaultRowHeight="15" x14ac:dyDescent="0.25"/>
  <cols>
    <col min="2" max="2" width="14.85546875" bestFit="1" customWidth="1"/>
  </cols>
  <sheetData>
    <row r="1" spans="1:6" x14ac:dyDescent="0.25">
      <c r="A1" s="12" t="s">
        <v>114</v>
      </c>
      <c r="B1" s="61" t="s">
        <v>115</v>
      </c>
    </row>
    <row r="2" spans="1:6" x14ac:dyDescent="0.25">
      <c r="A2" s="18"/>
    </row>
    <row r="3" spans="1:6" x14ac:dyDescent="0.25">
      <c r="A3" s="311" t="s">
        <v>38</v>
      </c>
      <c r="B3" s="311"/>
      <c r="C3" s="311"/>
      <c r="D3" s="311"/>
      <c r="E3" s="311"/>
      <c r="F3" s="311"/>
    </row>
    <row r="4" spans="1:6" x14ac:dyDescent="0.25">
      <c r="A4" s="311" t="s">
        <v>105</v>
      </c>
      <c r="B4" s="311"/>
      <c r="C4" s="311" t="s">
        <v>84</v>
      </c>
      <c r="D4" s="311"/>
      <c r="E4" s="311"/>
      <c r="F4" s="311"/>
    </row>
    <row r="5" spans="1:6" ht="30" x14ac:dyDescent="0.25">
      <c r="A5" s="4" t="s">
        <v>60</v>
      </c>
      <c r="B5" s="188" t="s">
        <v>116</v>
      </c>
      <c r="C5" s="4" t="s">
        <v>11</v>
      </c>
      <c r="D5" s="4" t="s">
        <v>117</v>
      </c>
      <c r="E5" s="4" t="s">
        <v>13</v>
      </c>
      <c r="F5" s="4" t="s">
        <v>118</v>
      </c>
    </row>
    <row r="6" spans="1:6" x14ac:dyDescent="0.25">
      <c r="A6" s="61">
        <v>1950</v>
      </c>
      <c r="B6" s="61">
        <v>259</v>
      </c>
      <c r="C6" s="61"/>
      <c r="D6" s="61"/>
      <c r="E6" s="61"/>
      <c r="F6" s="61"/>
    </row>
    <row r="7" spans="1:6" x14ac:dyDescent="0.25">
      <c r="A7" s="61"/>
      <c r="B7" s="61"/>
      <c r="C7" s="61">
        <f>IF(A7="",(B8-B6)/(A8-A6),"")</f>
        <v>21</v>
      </c>
      <c r="D7" s="61"/>
      <c r="E7" s="61"/>
      <c r="F7" s="61"/>
    </row>
    <row r="8" spans="1:6" x14ac:dyDescent="0.25">
      <c r="A8" s="61">
        <v>1962</v>
      </c>
      <c r="B8" s="61">
        <v>511</v>
      </c>
      <c r="C8" s="61" t="str">
        <f t="shared" ref="C8:C17" si="0">IF(A8="",(B9-B7)/(A9-A7),"")</f>
        <v/>
      </c>
      <c r="D8" s="189">
        <f>IF(C8="",C7/C9,"")</f>
        <v>0.80769230769230771</v>
      </c>
      <c r="E8" s="189">
        <f>IF(C8="",ABS(1-D8),"")</f>
        <v>0.19230769230769229</v>
      </c>
      <c r="F8" s="61" t="str">
        <f>IF(E8&lt;0.25,"SI","NO")</f>
        <v>SI</v>
      </c>
    </row>
    <row r="9" spans="1:6" x14ac:dyDescent="0.25">
      <c r="A9" s="61"/>
      <c r="B9" s="61"/>
      <c r="C9" s="61">
        <f t="shared" si="0"/>
        <v>26</v>
      </c>
      <c r="D9" s="189" t="str">
        <f t="shared" ref="D9:D17" si="1">IF(C9="",C8/C10,"")</f>
        <v/>
      </c>
      <c r="E9" s="189" t="str">
        <f t="shared" ref="E9:E16" si="2">IF(C9="",ABS(1-D9),"")</f>
        <v/>
      </c>
      <c r="F9" s="61"/>
    </row>
    <row r="10" spans="1:6" x14ac:dyDescent="0.25">
      <c r="A10" s="61">
        <v>1974</v>
      </c>
      <c r="B10" s="61">
        <v>823</v>
      </c>
      <c r="C10" s="61" t="str">
        <f t="shared" si="0"/>
        <v/>
      </c>
      <c r="D10" s="189">
        <f t="shared" si="1"/>
        <v>0.55319148936170215</v>
      </c>
      <c r="E10" s="189">
        <f t="shared" si="2"/>
        <v>0.44680851063829785</v>
      </c>
      <c r="F10" s="61" t="str">
        <f t="shared" ref="F10:F16" si="3">IF(E10&lt;0.25,"SI","NO")</f>
        <v>NO</v>
      </c>
    </row>
    <row r="11" spans="1:6" x14ac:dyDescent="0.25">
      <c r="A11" s="61"/>
      <c r="B11" s="61"/>
      <c r="C11" s="61">
        <f t="shared" si="0"/>
        <v>47</v>
      </c>
      <c r="D11" s="189" t="str">
        <f t="shared" si="1"/>
        <v/>
      </c>
      <c r="E11" s="189" t="str">
        <f t="shared" si="2"/>
        <v/>
      </c>
      <c r="F11" s="61"/>
    </row>
    <row r="12" spans="1:6" x14ac:dyDescent="0.25">
      <c r="A12" s="61">
        <v>1982</v>
      </c>
      <c r="B12" s="61">
        <v>1199</v>
      </c>
      <c r="C12" s="61" t="str">
        <f t="shared" si="0"/>
        <v/>
      </c>
      <c r="D12" s="189">
        <f t="shared" si="1"/>
        <v>1.2168284789644013</v>
      </c>
      <c r="E12" s="189">
        <f t="shared" si="2"/>
        <v>0.21682847896440127</v>
      </c>
      <c r="F12" s="61" t="str">
        <f t="shared" si="3"/>
        <v>SI</v>
      </c>
    </row>
    <row r="13" spans="1:6" x14ac:dyDescent="0.25">
      <c r="A13" s="61"/>
      <c r="B13" s="61"/>
      <c r="C13" s="71">
        <f t="shared" si="0"/>
        <v>38.625</v>
      </c>
      <c r="D13" s="189" t="str">
        <f t="shared" si="1"/>
        <v/>
      </c>
      <c r="E13" s="189" t="str">
        <f t="shared" si="2"/>
        <v/>
      </c>
      <c r="F13" s="61"/>
    </row>
    <row r="14" spans="1:6" x14ac:dyDescent="0.25">
      <c r="A14" s="61">
        <v>1990</v>
      </c>
      <c r="B14" s="61">
        <v>1508</v>
      </c>
      <c r="C14" s="61" t="str">
        <f t="shared" si="0"/>
        <v/>
      </c>
      <c r="D14" s="189">
        <f t="shared" si="1"/>
        <v>0.89072327044025146</v>
      </c>
      <c r="E14" s="189">
        <f t="shared" si="2"/>
        <v>0.10927672955974854</v>
      </c>
      <c r="F14" s="61" t="str">
        <f t="shared" si="3"/>
        <v>SI</v>
      </c>
    </row>
    <row r="15" spans="1:6" x14ac:dyDescent="0.25">
      <c r="A15" s="61"/>
      <c r="B15" s="61"/>
      <c r="C15" s="71">
        <f t="shared" si="0"/>
        <v>43.363636363636367</v>
      </c>
      <c r="D15" s="189" t="str">
        <f t="shared" si="1"/>
        <v/>
      </c>
      <c r="E15" s="189" t="str">
        <f t="shared" si="2"/>
        <v/>
      </c>
      <c r="F15" s="61"/>
    </row>
    <row r="16" spans="1:6" x14ac:dyDescent="0.25">
      <c r="A16" s="61">
        <v>2001</v>
      </c>
      <c r="B16" s="61">
        <v>1985</v>
      </c>
      <c r="C16" s="61" t="str">
        <f t="shared" si="0"/>
        <v/>
      </c>
      <c r="D16" s="189">
        <f t="shared" si="1"/>
        <v>1.3274582560296848</v>
      </c>
      <c r="E16" s="189">
        <f t="shared" si="2"/>
        <v>0.32745825602968481</v>
      </c>
      <c r="F16" s="61" t="str">
        <f t="shared" si="3"/>
        <v>NO</v>
      </c>
    </row>
    <row r="17" spans="1:16" x14ac:dyDescent="0.25">
      <c r="A17" s="61"/>
      <c r="B17" s="61"/>
      <c r="C17" s="71">
        <f t="shared" si="0"/>
        <v>32.666666666666664</v>
      </c>
      <c r="D17" s="189" t="str">
        <f t="shared" si="1"/>
        <v/>
      </c>
      <c r="E17" s="61"/>
      <c r="F17" s="61"/>
    </row>
    <row r="18" spans="1:16" x14ac:dyDescent="0.25">
      <c r="A18" s="61">
        <v>2010</v>
      </c>
      <c r="B18" s="61">
        <v>2279</v>
      </c>
      <c r="C18" s="61"/>
      <c r="D18" s="190"/>
      <c r="E18" s="61"/>
      <c r="F18" s="61"/>
    </row>
    <row r="19" spans="1:16" x14ac:dyDescent="0.25">
      <c r="A19" s="309" t="s">
        <v>119</v>
      </c>
      <c r="B19" s="309"/>
      <c r="C19" s="385">
        <f>AVERAGE(C11:C17)</f>
        <v>40.413825757575758</v>
      </c>
      <c r="D19" s="385"/>
      <c r="E19" s="385"/>
      <c r="F19" s="385"/>
    </row>
    <row r="20" spans="1:16" x14ac:dyDescent="0.25">
      <c r="H20" s="347" t="s">
        <v>120</v>
      </c>
      <c r="I20" s="347"/>
      <c r="J20" s="347"/>
      <c r="K20" s="347"/>
      <c r="L20" s="347"/>
      <c r="M20" s="347"/>
      <c r="N20" s="347"/>
      <c r="O20" s="347"/>
      <c r="P20" s="347"/>
    </row>
    <row r="21" spans="1:16" x14ac:dyDescent="0.25">
      <c r="A21" s="12" t="s">
        <v>97</v>
      </c>
      <c r="B21" s="12" t="s">
        <v>90</v>
      </c>
      <c r="H21" s="347"/>
      <c r="I21" s="347"/>
      <c r="J21" s="347"/>
      <c r="K21" s="347"/>
      <c r="L21" s="347"/>
      <c r="M21" s="347"/>
      <c r="N21" s="347"/>
      <c r="O21" s="347"/>
      <c r="P21" s="347"/>
    </row>
    <row r="22" spans="1:16" x14ac:dyDescent="0.25">
      <c r="A22" s="61">
        <v>2025</v>
      </c>
      <c r="B22" s="71">
        <f>$B$18+($C$19*(A22-$A$18))</f>
        <v>2885.2073863636365</v>
      </c>
      <c r="H22" s="347"/>
      <c r="I22" s="347"/>
      <c r="J22" s="347"/>
      <c r="K22" s="347"/>
      <c r="L22" s="347"/>
      <c r="M22" s="347"/>
      <c r="N22" s="347"/>
      <c r="O22" s="347"/>
      <c r="P22" s="347"/>
    </row>
    <row r="23" spans="1:16" x14ac:dyDescent="0.25">
      <c r="A23" s="61">
        <v>2050</v>
      </c>
      <c r="B23" s="71">
        <f>$B$18+$C$19*(A23-$A$18)</f>
        <v>3895.55303030303</v>
      </c>
    </row>
    <row r="25" spans="1:16" x14ac:dyDescent="0.25">
      <c r="I25" s="59"/>
    </row>
    <row r="101" spans="1:10" ht="14.45" customHeight="1" x14ac:dyDescent="0.25">
      <c r="A101" s="191"/>
      <c r="B101" s="191"/>
      <c r="C101" s="191"/>
      <c r="D101" s="191"/>
      <c r="E101" s="191"/>
      <c r="F101" s="191"/>
      <c r="G101" s="191"/>
      <c r="H101" s="191"/>
      <c r="I101" s="191"/>
      <c r="J101" s="191"/>
    </row>
    <row r="102" spans="1:10" ht="14.45" customHeight="1" x14ac:dyDescent="0.25">
      <c r="A102" s="191"/>
      <c r="B102" s="191"/>
      <c r="C102" s="191"/>
      <c r="D102" s="191"/>
      <c r="E102" s="191"/>
      <c r="F102" s="191"/>
      <c r="G102" s="191"/>
      <c r="H102" s="191"/>
      <c r="I102" s="191"/>
      <c r="J102" s="191"/>
    </row>
    <row r="103" spans="1:10" ht="14.45" customHeight="1" x14ac:dyDescent="0.25">
      <c r="A103" s="191"/>
      <c r="B103" s="191"/>
      <c r="C103" s="191"/>
      <c r="D103" s="191"/>
      <c r="E103" s="191"/>
      <c r="F103" s="191"/>
      <c r="G103" s="191"/>
      <c r="H103" s="191"/>
      <c r="I103" s="191"/>
      <c r="J103" s="191"/>
    </row>
    <row r="104" spans="1:10" ht="14.45" customHeight="1" x14ac:dyDescent="0.25">
      <c r="A104" s="191"/>
      <c r="B104" s="191"/>
      <c r="C104" s="191"/>
      <c r="D104" s="191"/>
      <c r="E104" s="191"/>
      <c r="F104" s="191"/>
      <c r="G104" s="191"/>
      <c r="H104" s="191"/>
      <c r="I104" s="191"/>
      <c r="J104" s="191"/>
    </row>
  </sheetData>
  <mergeCells count="6">
    <mergeCell ref="H20:P22"/>
    <mergeCell ref="A3:F3"/>
    <mergeCell ref="A4:B4"/>
    <mergeCell ref="C4:F4"/>
    <mergeCell ref="A19:B19"/>
    <mergeCell ref="C19:F19"/>
  </mergeCells>
  <pageMargins left="0.7" right="0.7" top="0.75" bottom="0.75" header="0.3" footer="0.3"/>
  <pageSetup paperSize="9" orientation="portrait"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F05F8-FDCD-4F0B-9A08-F493CF561459}">
  <dimension ref="A1:I102"/>
  <sheetViews>
    <sheetView showGridLines="0" zoomScale="115" zoomScaleNormal="115" workbookViewId="0">
      <selection activeCell="M13" sqref="M13"/>
    </sheetView>
  </sheetViews>
  <sheetFormatPr baseColWidth="10" defaultColWidth="11.42578125" defaultRowHeight="15" x14ac:dyDescent="0.25"/>
  <cols>
    <col min="7" max="7" width="19.28515625" customWidth="1"/>
  </cols>
  <sheetData>
    <row r="1" spans="1:7" x14ac:dyDescent="0.25">
      <c r="A1" s="18" t="s">
        <v>121</v>
      </c>
    </row>
    <row r="2" spans="1:7" x14ac:dyDescent="0.25">
      <c r="B2" s="387" t="s">
        <v>105</v>
      </c>
      <c r="C2" s="387"/>
      <c r="D2" s="387"/>
      <c r="E2" s="387"/>
      <c r="F2" s="387"/>
      <c r="G2" s="387"/>
    </row>
    <row r="3" spans="1:7" x14ac:dyDescent="0.25">
      <c r="B3" s="387" t="s">
        <v>105</v>
      </c>
      <c r="C3" s="387"/>
      <c r="D3" s="387" t="s">
        <v>84</v>
      </c>
      <c r="E3" s="387"/>
      <c r="F3" s="387"/>
      <c r="G3" s="93" t="s">
        <v>42</v>
      </c>
    </row>
    <row r="4" spans="1:7" x14ac:dyDescent="0.25">
      <c r="B4" s="93" t="s">
        <v>97</v>
      </c>
      <c r="C4" s="93" t="s">
        <v>28</v>
      </c>
      <c r="D4" s="93" t="s">
        <v>11</v>
      </c>
      <c r="E4" s="93" t="s">
        <v>122</v>
      </c>
      <c r="F4" s="93" t="s">
        <v>13</v>
      </c>
      <c r="G4" s="93" t="s">
        <v>14</v>
      </c>
    </row>
    <row r="5" spans="1:7" x14ac:dyDescent="0.25">
      <c r="B5" s="94">
        <v>1950</v>
      </c>
      <c r="C5" s="95">
        <v>19028</v>
      </c>
      <c r="D5" s="94"/>
      <c r="E5" s="94"/>
      <c r="F5" s="94"/>
      <c r="G5" s="94"/>
    </row>
    <row r="6" spans="1:7" x14ac:dyDescent="0.25">
      <c r="B6" s="94"/>
      <c r="C6" s="95"/>
      <c r="D6" s="96">
        <f>(C7-C5)/(B7-B5)</f>
        <v>1216.1666666666667</v>
      </c>
      <c r="E6" s="94"/>
      <c r="F6" s="94"/>
      <c r="G6" s="97">
        <f>(LN(C7)-LN(C5))/(B7-B5)</f>
        <v>4.7439086336736068E-2</v>
      </c>
    </row>
    <row r="7" spans="1:7" x14ac:dyDescent="0.25">
      <c r="B7" s="94">
        <v>1962</v>
      </c>
      <c r="C7" s="95">
        <v>33622</v>
      </c>
      <c r="D7" s="96"/>
      <c r="E7" s="96">
        <f>+D6/D8</f>
        <v>0.47234359322911612</v>
      </c>
      <c r="F7" s="98">
        <f>+E7</f>
        <v>0.47234359322911612</v>
      </c>
      <c r="G7" s="97"/>
    </row>
    <row r="8" spans="1:7" x14ac:dyDescent="0.25">
      <c r="B8" s="94"/>
      <c r="C8" s="95"/>
      <c r="D8" s="96">
        <f>(C9-C7)/(B9-B7)</f>
        <v>2574.75</v>
      </c>
      <c r="E8" s="96"/>
      <c r="F8" s="98"/>
      <c r="G8" s="97">
        <f t="shared" ref="G8" si="0">(LN(C9)-LN(C7))/(B9-B7)</f>
        <v>5.4314928287997777E-2</v>
      </c>
    </row>
    <row r="9" spans="1:7" x14ac:dyDescent="0.25">
      <c r="B9" s="94">
        <v>1974</v>
      </c>
      <c r="C9" s="95">
        <v>64519</v>
      </c>
      <c r="D9" s="96"/>
      <c r="E9" s="96">
        <f>+D8/D10</f>
        <v>0.57505793014880369</v>
      </c>
      <c r="F9" s="98">
        <f t="shared" ref="F9" si="1">+E9</f>
        <v>0.57505793014880369</v>
      </c>
      <c r="G9" s="97"/>
    </row>
    <row r="10" spans="1:7" x14ac:dyDescent="0.25">
      <c r="B10" s="94"/>
      <c r="C10" s="95"/>
      <c r="D10" s="96">
        <f>(C11-C9)/(B11-B9)</f>
        <v>4477.375</v>
      </c>
      <c r="E10" s="96"/>
      <c r="F10" s="98"/>
      <c r="G10" s="97">
        <f t="shared" ref="G10" si="2">(LN(C11)-LN(C9))/(B11-B9)</f>
        <v>5.5198091570024976E-2</v>
      </c>
    </row>
    <row r="11" spans="1:7" x14ac:dyDescent="0.25">
      <c r="B11" s="94">
        <v>1982</v>
      </c>
      <c r="C11" s="95">
        <v>100338</v>
      </c>
      <c r="D11" s="96"/>
      <c r="E11" s="96">
        <f t="shared" ref="E11" si="3">+D10/D12</f>
        <v>1.4232526721500378</v>
      </c>
      <c r="F11" s="98">
        <f t="shared" ref="F11" si="4">+E11</f>
        <v>1.4232526721500378</v>
      </c>
      <c r="G11" s="97"/>
    </row>
    <row r="12" spans="1:7" x14ac:dyDescent="0.25">
      <c r="B12" s="94"/>
      <c r="C12" s="95"/>
      <c r="D12" s="96">
        <f>(C13-C11)/(B13-B11)</f>
        <v>3145.875</v>
      </c>
      <c r="E12" s="96"/>
      <c r="F12" s="98"/>
      <c r="G12" s="97">
        <f t="shared" ref="G12" si="5">(LN(C13)-LN(C11))/(B13-B11)</f>
        <v>2.797513897357895E-2</v>
      </c>
    </row>
    <row r="13" spans="1:7" x14ac:dyDescent="0.25">
      <c r="B13" s="94">
        <v>1990</v>
      </c>
      <c r="C13" s="95">
        <v>125505</v>
      </c>
      <c r="D13" s="96"/>
      <c r="E13" s="96">
        <f>+D12/D14</f>
        <v>0.60077473958333338</v>
      </c>
      <c r="F13" s="98">
        <f t="shared" ref="F13" si="6">+E13</f>
        <v>0.60077473958333338</v>
      </c>
      <c r="G13" s="97"/>
    </row>
    <row r="14" spans="1:7" x14ac:dyDescent="0.25">
      <c r="B14" s="94"/>
      <c r="C14" s="95"/>
      <c r="D14" s="96">
        <f t="shared" ref="D14" si="7">(C15-C13)/(B15-B13)</f>
        <v>5236.363636363636</v>
      </c>
      <c r="E14" s="96"/>
      <c r="F14" s="98"/>
      <c r="G14" s="97">
        <f t="shared" ref="G14" si="8">(LN(C15)-LN(C13))/(B15-B13)</f>
        <v>3.4337650943109116E-2</v>
      </c>
    </row>
    <row r="15" spans="1:7" x14ac:dyDescent="0.25">
      <c r="B15" s="94">
        <v>2001</v>
      </c>
      <c r="C15" s="95">
        <v>183105</v>
      </c>
      <c r="D15" s="94"/>
      <c r="E15" s="96">
        <f t="shared" ref="E15" si="9">+D14/D16</f>
        <v>1.3680699235738714</v>
      </c>
      <c r="F15" s="98">
        <f t="shared" ref="F15" si="10">+E15</f>
        <v>1.3680699235738714</v>
      </c>
      <c r="G15" s="97"/>
    </row>
    <row r="16" spans="1:7" x14ac:dyDescent="0.25">
      <c r="B16" s="94"/>
      <c r="C16" s="95"/>
      <c r="D16" s="96">
        <f>(C17-C15)/(B17-B15)</f>
        <v>3827.5555555555557</v>
      </c>
      <c r="E16" s="98"/>
      <c r="F16" s="94"/>
      <c r="G16" s="97">
        <f>(LN(C17)-LN(C15))/(B17-B15)</f>
        <v>1.9153637801676067E-2</v>
      </c>
    </row>
    <row r="17" spans="2:9" x14ac:dyDescent="0.25">
      <c r="B17" s="94">
        <v>2010</v>
      </c>
      <c r="C17" s="95">
        <v>217553</v>
      </c>
      <c r="D17" s="94"/>
      <c r="E17" s="98"/>
      <c r="F17" s="98"/>
      <c r="G17" s="94"/>
    </row>
    <row r="18" spans="2:9" x14ac:dyDescent="0.25">
      <c r="B18" s="99"/>
      <c r="C18" s="100" t="s">
        <v>54</v>
      </c>
      <c r="D18" s="101">
        <f>AVERAGE(D10,D14,D16)</f>
        <v>4513.7647306397303</v>
      </c>
      <c r="E18" s="99"/>
      <c r="F18" s="99"/>
      <c r="G18" s="102"/>
      <c r="I18" t="s">
        <v>123</v>
      </c>
    </row>
    <row r="19" spans="2:9" x14ac:dyDescent="0.25">
      <c r="B19" s="94">
        <v>2025</v>
      </c>
      <c r="C19" s="103">
        <f>+C17+$D$18*(B19-B17)</f>
        <v>285259.47095959599</v>
      </c>
      <c r="D19" s="388" t="s">
        <v>84</v>
      </c>
      <c r="E19" s="104"/>
      <c r="F19" s="104"/>
      <c r="G19" s="99"/>
    </row>
    <row r="20" spans="2:9" x14ac:dyDescent="0.25">
      <c r="B20" s="94"/>
      <c r="C20" s="95"/>
      <c r="D20" s="388"/>
      <c r="E20" s="104"/>
      <c r="F20" s="104"/>
      <c r="G20" s="99"/>
    </row>
    <row r="21" spans="2:9" x14ac:dyDescent="0.25">
      <c r="B21" s="94">
        <v>2050</v>
      </c>
      <c r="C21" s="95">
        <f>+C17+$D$18*(B21-B17)</f>
        <v>398103.58922558918</v>
      </c>
      <c r="D21" s="388"/>
      <c r="E21" s="104"/>
      <c r="F21" s="104"/>
      <c r="G21" s="99"/>
    </row>
    <row r="22" spans="2:9" x14ac:dyDescent="0.25">
      <c r="B22" s="99"/>
      <c r="C22" s="105"/>
      <c r="D22" s="106"/>
      <c r="E22" s="99"/>
      <c r="F22" s="99"/>
      <c r="G22" s="99"/>
    </row>
    <row r="23" spans="2:9" x14ac:dyDescent="0.25">
      <c r="B23" s="94">
        <v>2025</v>
      </c>
      <c r="C23" s="95">
        <f>POWER(EXP(1),(LN($C$17)+($G$16*(B23-B17))))</f>
        <v>289961.18408232578</v>
      </c>
      <c r="D23" s="388" t="s">
        <v>26</v>
      </c>
      <c r="E23" s="99"/>
      <c r="F23" s="99"/>
      <c r="G23" s="99"/>
    </row>
    <row r="24" spans="2:9" x14ac:dyDescent="0.25">
      <c r="B24" s="94"/>
      <c r="C24" s="95"/>
      <c r="D24" s="388"/>
      <c r="E24" s="99"/>
      <c r="F24" s="99"/>
      <c r="G24" s="99"/>
    </row>
    <row r="25" spans="2:9" x14ac:dyDescent="0.25">
      <c r="B25" s="94">
        <v>2050</v>
      </c>
      <c r="C25" s="95">
        <f>POWER(EXP(1),(LN($C$17)+($G$16*(B25-B17))))</f>
        <v>468056.03004599328</v>
      </c>
      <c r="D25" s="388"/>
      <c r="E25" s="99"/>
      <c r="F25" s="99"/>
      <c r="G25" s="99"/>
    </row>
    <row r="94" spans="1:8" ht="14.45" customHeight="1" x14ac:dyDescent="0.25">
      <c r="A94" s="386" t="s">
        <v>124</v>
      </c>
      <c r="B94" s="386"/>
      <c r="C94" s="386"/>
      <c r="D94" s="386"/>
      <c r="E94" s="386"/>
      <c r="F94" s="386"/>
      <c r="G94" s="386"/>
      <c r="H94" s="386"/>
    </row>
    <row r="95" spans="1:8" x14ac:dyDescent="0.25">
      <c r="A95" s="386"/>
      <c r="B95" s="386"/>
      <c r="C95" s="386"/>
      <c r="D95" s="386"/>
      <c r="E95" s="386"/>
      <c r="F95" s="386"/>
      <c r="G95" s="386"/>
      <c r="H95" s="386"/>
    </row>
    <row r="96" spans="1:8" x14ac:dyDescent="0.25">
      <c r="A96" s="386"/>
      <c r="B96" s="386"/>
      <c r="C96" s="386"/>
      <c r="D96" s="386"/>
      <c r="E96" s="386"/>
      <c r="F96" s="386"/>
      <c r="G96" s="386"/>
      <c r="H96" s="386"/>
    </row>
    <row r="97" spans="1:8" x14ac:dyDescent="0.25">
      <c r="A97" s="386"/>
      <c r="B97" s="386"/>
      <c r="C97" s="386"/>
      <c r="D97" s="386"/>
      <c r="E97" s="386"/>
      <c r="F97" s="386"/>
      <c r="G97" s="386"/>
      <c r="H97" s="386"/>
    </row>
    <row r="98" spans="1:8" x14ac:dyDescent="0.25">
      <c r="A98" s="386"/>
      <c r="B98" s="386"/>
      <c r="C98" s="386"/>
      <c r="D98" s="386"/>
      <c r="E98" s="386"/>
      <c r="F98" s="386"/>
      <c r="G98" s="386"/>
      <c r="H98" s="386"/>
    </row>
    <row r="99" spans="1:8" x14ac:dyDescent="0.25">
      <c r="A99" s="386"/>
      <c r="B99" s="386"/>
      <c r="C99" s="386"/>
      <c r="D99" s="386"/>
      <c r="E99" s="386"/>
      <c r="F99" s="386"/>
      <c r="G99" s="386"/>
      <c r="H99" s="386"/>
    </row>
    <row r="100" spans="1:8" x14ac:dyDescent="0.25">
      <c r="A100" s="386"/>
      <c r="B100" s="386"/>
      <c r="C100" s="386"/>
      <c r="D100" s="386"/>
      <c r="E100" s="386"/>
      <c r="F100" s="386"/>
      <c r="G100" s="386"/>
      <c r="H100" s="386"/>
    </row>
    <row r="101" spans="1:8" x14ac:dyDescent="0.25">
      <c r="A101" s="386"/>
      <c r="B101" s="386"/>
      <c r="C101" s="386"/>
      <c r="D101" s="386"/>
      <c r="E101" s="386"/>
      <c r="F101" s="386"/>
      <c r="G101" s="386"/>
      <c r="H101" s="386"/>
    </row>
    <row r="102" spans="1:8" x14ac:dyDescent="0.25">
      <c r="A102" s="386"/>
      <c r="B102" s="386"/>
      <c r="C102" s="386"/>
      <c r="D102" s="386"/>
      <c r="E102" s="386"/>
      <c r="F102" s="386"/>
      <c r="G102" s="386"/>
      <c r="H102" s="386"/>
    </row>
  </sheetData>
  <mergeCells count="6">
    <mergeCell ref="A94:H102"/>
    <mergeCell ref="B2:G2"/>
    <mergeCell ref="B3:C3"/>
    <mergeCell ref="D3:F3"/>
    <mergeCell ref="D19:D21"/>
    <mergeCell ref="D23:D25"/>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9B3B0-4A8B-441C-97AB-B483C62DBF30}">
  <dimension ref="A1:Q113"/>
  <sheetViews>
    <sheetView zoomScale="70" zoomScaleNormal="70" workbookViewId="0"/>
  </sheetViews>
  <sheetFormatPr baseColWidth="10" defaultColWidth="11.42578125" defaultRowHeight="15" x14ac:dyDescent="0.25"/>
  <cols>
    <col min="1" max="1" width="14" customWidth="1"/>
    <col min="5" max="5" width="15.140625" customWidth="1"/>
  </cols>
  <sheetData>
    <row r="1" spans="1:11" ht="15.75" thickBot="1" x14ac:dyDescent="0.3">
      <c r="A1" s="107" t="s">
        <v>125</v>
      </c>
      <c r="B1" s="108" t="s">
        <v>126</v>
      </c>
    </row>
    <row r="2" spans="1:11" ht="15.75" thickBot="1" x14ac:dyDescent="0.3">
      <c r="A2" s="389" t="s">
        <v>105</v>
      </c>
      <c r="B2" s="391"/>
      <c r="C2" s="389" t="s">
        <v>127</v>
      </c>
      <c r="D2" s="390"/>
      <c r="E2" s="390"/>
      <c r="F2" s="391"/>
      <c r="G2" s="392" t="s">
        <v>128</v>
      </c>
      <c r="H2" s="393"/>
      <c r="I2" s="393"/>
      <c r="J2" s="393"/>
      <c r="K2" s="394"/>
    </row>
    <row r="3" spans="1:11" ht="15.75" thickBot="1" x14ac:dyDescent="0.3">
      <c r="A3" s="107" t="s">
        <v>60</v>
      </c>
      <c r="B3" s="108" t="s">
        <v>129</v>
      </c>
      <c r="C3" s="109" t="s">
        <v>29</v>
      </c>
      <c r="D3" s="110" t="s">
        <v>85</v>
      </c>
      <c r="E3" s="111" t="s">
        <v>130</v>
      </c>
      <c r="F3" s="112"/>
      <c r="G3" s="113" t="s">
        <v>60</v>
      </c>
      <c r="H3" s="114" t="s">
        <v>131</v>
      </c>
      <c r="I3" s="109" t="s">
        <v>29</v>
      </c>
      <c r="J3" s="115" t="s">
        <v>85</v>
      </c>
      <c r="K3" s="110" t="s">
        <v>130</v>
      </c>
    </row>
    <row r="4" spans="1:11" x14ac:dyDescent="0.25">
      <c r="A4" s="116">
        <v>1950</v>
      </c>
      <c r="B4" s="117">
        <v>16330</v>
      </c>
      <c r="C4" s="118"/>
      <c r="D4" s="119"/>
      <c r="E4" s="118"/>
      <c r="F4" s="119"/>
      <c r="G4" s="116"/>
      <c r="H4" s="117"/>
      <c r="I4" s="120"/>
      <c r="J4" s="121"/>
      <c r="K4" s="119"/>
    </row>
    <row r="5" spans="1:11" x14ac:dyDescent="0.25">
      <c r="A5" s="122"/>
      <c r="B5" s="123"/>
      <c r="C5" s="124">
        <f>IF(A5="",(B6-B4)/(A6-A4),"")</f>
        <v>1324.8333333333333</v>
      </c>
      <c r="D5" s="123"/>
      <c r="E5" s="125"/>
      <c r="F5" s="123"/>
      <c r="G5" s="122"/>
      <c r="H5" s="123"/>
      <c r="I5" s="126"/>
      <c r="J5" s="6"/>
      <c r="K5" s="123"/>
    </row>
    <row r="6" spans="1:11" x14ac:dyDescent="0.25">
      <c r="A6" s="122">
        <v>1962</v>
      </c>
      <c r="B6" s="123">
        <v>32228</v>
      </c>
      <c r="C6" s="124"/>
      <c r="D6" s="127">
        <f>C5/C7</f>
        <v>0.58187541175609392</v>
      </c>
      <c r="E6" s="128">
        <f>(1-D6)</f>
        <v>0.41812458824390608</v>
      </c>
      <c r="F6" s="123"/>
      <c r="G6" s="122">
        <v>1962</v>
      </c>
      <c r="H6" s="123">
        <v>32228</v>
      </c>
      <c r="I6" s="126"/>
      <c r="J6" s="6"/>
      <c r="K6" s="123"/>
    </row>
    <row r="7" spans="1:11" x14ac:dyDescent="0.25">
      <c r="A7" s="122"/>
      <c r="B7" s="123"/>
      <c r="C7" s="124">
        <f>IF(A7="",(B8-B6)/(A8-A6),"")</f>
        <v>2276.8333333333335</v>
      </c>
      <c r="D7" s="127"/>
      <c r="E7" s="125"/>
      <c r="F7" s="123"/>
      <c r="G7" s="122"/>
      <c r="H7" s="123"/>
      <c r="I7" s="126"/>
      <c r="J7" s="6"/>
      <c r="K7" s="123"/>
    </row>
    <row r="8" spans="1:11" x14ac:dyDescent="0.25">
      <c r="A8" s="122">
        <v>1974</v>
      </c>
      <c r="B8" s="123">
        <v>59550</v>
      </c>
      <c r="C8" s="124"/>
      <c r="D8" s="127">
        <f>C7/C9</f>
        <v>0.42282990544284016</v>
      </c>
      <c r="E8" s="128">
        <f>(1-D8)</f>
        <v>0.57717009455715984</v>
      </c>
      <c r="F8" s="123"/>
      <c r="G8" s="122"/>
      <c r="H8" s="123"/>
      <c r="I8" s="126">
        <f>(H10-H6)/(G10-G6)</f>
        <v>3520</v>
      </c>
      <c r="J8" s="6"/>
      <c r="K8" s="123"/>
    </row>
    <row r="9" spans="1:11" x14ac:dyDescent="0.25">
      <c r="A9" s="122"/>
      <c r="B9" s="123"/>
      <c r="C9" s="124">
        <f>IF(A9="",(B10-B8)/(A10-A8),"")</f>
        <v>5384.75</v>
      </c>
      <c r="D9" s="127"/>
      <c r="E9" s="125"/>
      <c r="F9" s="123"/>
      <c r="G9" s="122"/>
      <c r="H9" s="123"/>
      <c r="J9" s="395">
        <f>I8/I11</f>
        <v>0.92909696789732421</v>
      </c>
      <c r="K9" s="397">
        <f>(1-J9)</f>
        <v>7.0903032102675789E-2</v>
      </c>
    </row>
    <row r="10" spans="1:11" x14ac:dyDescent="0.25">
      <c r="A10" s="122">
        <v>1982</v>
      </c>
      <c r="B10" s="123">
        <v>102628</v>
      </c>
      <c r="C10" s="124"/>
      <c r="D10" s="127">
        <f>C9/C11</f>
        <v>1.421294005080999</v>
      </c>
      <c r="E10" s="128">
        <f>(1-D10)</f>
        <v>-0.42129400508099901</v>
      </c>
      <c r="F10" s="123"/>
      <c r="G10" s="122">
        <v>1982</v>
      </c>
      <c r="H10" s="123">
        <v>102628</v>
      </c>
      <c r="I10" s="126"/>
      <c r="J10" s="396"/>
      <c r="K10" s="398"/>
    </row>
    <row r="11" spans="1:11" x14ac:dyDescent="0.25">
      <c r="A11" s="122"/>
      <c r="B11" s="123"/>
      <c r="C11" s="124">
        <f>IF(A11="",(B12-B10)/(A12-A10),"")</f>
        <v>3788.625</v>
      </c>
      <c r="D11" s="127"/>
      <c r="E11" s="125"/>
      <c r="F11" s="123"/>
      <c r="G11" s="122"/>
      <c r="H11" s="123"/>
      <c r="I11" s="129">
        <f>(H12-H10)/(G12-G10)</f>
        <v>3788.625</v>
      </c>
      <c r="J11" s="130"/>
      <c r="K11" s="131"/>
    </row>
    <row r="12" spans="1:11" x14ac:dyDescent="0.25">
      <c r="A12" s="122">
        <v>1990</v>
      </c>
      <c r="B12" s="123">
        <v>132937</v>
      </c>
      <c r="C12" s="124"/>
      <c r="D12" s="127">
        <f>C11/C13</f>
        <v>1.0710582112567464</v>
      </c>
      <c r="E12" s="128">
        <f>(1-D12)</f>
        <v>-7.1058211256746384E-2</v>
      </c>
      <c r="F12" s="123"/>
      <c r="G12" s="122">
        <v>1990</v>
      </c>
      <c r="H12" s="123">
        <v>132937</v>
      </c>
      <c r="J12" s="130">
        <f>I11/I13</f>
        <v>1.0710582112567464</v>
      </c>
      <c r="K12" s="132">
        <f>(1-J12)</f>
        <v>-7.1058211256746384E-2</v>
      </c>
    </row>
    <row r="13" spans="1:11" x14ac:dyDescent="0.25">
      <c r="A13" s="122"/>
      <c r="B13" s="123"/>
      <c r="C13" s="124">
        <f>IF(A13="",(B14-B12)/(A14-A12),"")</f>
        <v>3537.2727272727275</v>
      </c>
      <c r="D13" s="123"/>
      <c r="E13" s="125"/>
      <c r="F13" s="123"/>
      <c r="G13" s="122"/>
      <c r="H13" s="123"/>
      <c r="I13" s="126">
        <f>(H14-H12)/(G14-G12)</f>
        <v>3537.2727272727275</v>
      </c>
      <c r="J13" s="130"/>
      <c r="K13" s="133"/>
    </row>
    <row r="14" spans="1:11" ht="15.75" thickBot="1" x14ac:dyDescent="0.3">
      <c r="A14" s="134">
        <v>2001</v>
      </c>
      <c r="B14" s="135">
        <v>171847</v>
      </c>
      <c r="C14" s="136"/>
      <c r="D14" s="137">
        <f>C13/C15</f>
        <v>0.83487627141525045</v>
      </c>
      <c r="E14" s="138">
        <f>(1-D14)</f>
        <v>0.16512372858474955</v>
      </c>
      <c r="F14" s="139"/>
      <c r="G14" s="134">
        <v>2001</v>
      </c>
      <c r="H14" s="135">
        <v>171847</v>
      </c>
      <c r="I14" s="140"/>
      <c r="J14" s="141">
        <f>I13/I15</f>
        <v>0.9784176882964758</v>
      </c>
      <c r="K14" s="142">
        <f>(1-J14)</f>
        <v>2.1582311703524204E-2</v>
      </c>
    </row>
    <row r="15" spans="1:11" ht="15.75" thickBot="1" x14ac:dyDescent="0.3">
      <c r="A15" s="389" t="s">
        <v>132</v>
      </c>
      <c r="B15" s="390"/>
      <c r="C15" s="143">
        <f>SUM(C9:C13)/3</f>
        <v>4236.882575757576</v>
      </c>
      <c r="H15" s="144" t="s">
        <v>54</v>
      </c>
      <c r="I15" s="145">
        <f>(I8+I11+I13)/3</f>
        <v>3615.2992424242425</v>
      </c>
    </row>
    <row r="16" spans="1:11" x14ac:dyDescent="0.25">
      <c r="A16" s="146">
        <v>2010</v>
      </c>
      <c r="B16" s="57">
        <f>ROUND($B$14+$I$15*(A16-$A$14),0)</f>
        <v>204385</v>
      </c>
      <c r="C16" s="399" t="s">
        <v>44</v>
      </c>
    </row>
    <row r="17" spans="1:17" x14ac:dyDescent="0.25">
      <c r="A17" s="122">
        <v>2020</v>
      </c>
      <c r="B17" s="3">
        <f>ROUND($B$14+$I$15*(A17-$A$14),0)</f>
        <v>240538</v>
      </c>
      <c r="C17" s="400"/>
    </row>
    <row r="18" spans="1:17" x14ac:dyDescent="0.25">
      <c r="A18" s="122">
        <v>2025</v>
      </c>
      <c r="B18" s="3">
        <f>ROUND($B$14+$I$15*(A18-$A$14),0)</f>
        <v>258614</v>
      </c>
      <c r="C18" s="400"/>
    </row>
    <row r="19" spans="1:17" x14ac:dyDescent="0.25">
      <c r="A19" s="122">
        <v>2035</v>
      </c>
      <c r="B19" s="3">
        <f>ROUND($B$14+$I$15*(A19-$A$14),0)</f>
        <v>294767</v>
      </c>
      <c r="C19" s="400"/>
    </row>
    <row r="20" spans="1:17" ht="15.75" thickBot="1" x14ac:dyDescent="0.3">
      <c r="A20" s="134">
        <v>2050</v>
      </c>
      <c r="B20" s="147">
        <f>ROUND($B$14+$I$15*(A20-$A$14),0)</f>
        <v>348997</v>
      </c>
      <c r="C20" s="401"/>
    </row>
    <row r="21" spans="1:17" x14ac:dyDescent="0.25">
      <c r="L21" s="405" t="s">
        <v>55</v>
      </c>
      <c r="M21" s="405"/>
      <c r="N21" s="405"/>
      <c r="O21" s="405"/>
      <c r="P21" s="405"/>
      <c r="Q21" s="405"/>
    </row>
    <row r="50" spans="9:13" ht="15" customHeight="1" x14ac:dyDescent="0.25">
      <c r="I50" s="402" t="s">
        <v>133</v>
      </c>
      <c r="J50" s="402"/>
      <c r="K50" s="402"/>
      <c r="L50" s="402"/>
      <c r="M50" s="402"/>
    </row>
    <row r="51" spans="9:13" x14ac:dyDescent="0.25">
      <c r="I51" s="402"/>
      <c r="J51" s="402"/>
      <c r="K51" s="402"/>
      <c r="L51" s="402"/>
      <c r="M51" s="402"/>
    </row>
    <row r="52" spans="9:13" x14ac:dyDescent="0.25">
      <c r="I52" s="402"/>
      <c r="J52" s="402"/>
      <c r="K52" s="402"/>
      <c r="L52" s="402"/>
      <c r="M52" s="402"/>
    </row>
    <row r="53" spans="9:13" x14ac:dyDescent="0.25">
      <c r="I53" s="402"/>
      <c r="J53" s="402"/>
      <c r="K53" s="402"/>
      <c r="L53" s="402"/>
      <c r="M53" s="402"/>
    </row>
    <row r="106" spans="1:8" x14ac:dyDescent="0.25">
      <c r="A106" s="403" t="s">
        <v>134</v>
      </c>
      <c r="B106" s="403"/>
      <c r="C106" s="403"/>
      <c r="D106" s="403"/>
      <c r="E106" s="403"/>
      <c r="F106" s="403"/>
      <c r="G106" s="403"/>
      <c r="H106" s="403"/>
    </row>
    <row r="107" spans="1:8" x14ac:dyDescent="0.25">
      <c r="A107" s="403"/>
      <c r="B107" s="403"/>
      <c r="C107" s="403"/>
      <c r="D107" s="403"/>
      <c r="E107" s="403"/>
      <c r="F107" s="403"/>
      <c r="G107" s="403"/>
      <c r="H107" s="403"/>
    </row>
    <row r="108" spans="1:8" x14ac:dyDescent="0.25">
      <c r="A108" s="403"/>
      <c r="B108" s="403"/>
      <c r="C108" s="403"/>
      <c r="D108" s="403"/>
      <c r="E108" s="403"/>
      <c r="F108" s="403"/>
      <c r="G108" s="403"/>
      <c r="H108" s="403"/>
    </row>
    <row r="109" spans="1:8" x14ac:dyDescent="0.25">
      <c r="A109" s="403"/>
      <c r="B109" s="403"/>
      <c r="C109" s="403"/>
      <c r="D109" s="403"/>
      <c r="E109" s="403"/>
      <c r="F109" s="403"/>
      <c r="G109" s="403"/>
      <c r="H109" s="403"/>
    </row>
    <row r="111" spans="1:8" x14ac:dyDescent="0.25">
      <c r="A111" t="s">
        <v>135</v>
      </c>
    </row>
    <row r="112" spans="1:8" x14ac:dyDescent="0.25">
      <c r="A112" s="404" t="s">
        <v>136</v>
      </c>
      <c r="B112" s="404"/>
      <c r="C112" s="404"/>
      <c r="D112" s="404"/>
      <c r="E112" s="404"/>
      <c r="F112" s="404"/>
      <c r="G112" s="404"/>
      <c r="H112" s="404"/>
    </row>
    <row r="113" spans="1:8" x14ac:dyDescent="0.25">
      <c r="A113" s="404"/>
      <c r="B113" s="404"/>
      <c r="C113" s="404"/>
      <c r="D113" s="404"/>
      <c r="E113" s="404"/>
      <c r="F113" s="404"/>
      <c r="G113" s="404"/>
      <c r="H113" s="404"/>
    </row>
  </sheetData>
  <mergeCells count="11">
    <mergeCell ref="C16:C20"/>
    <mergeCell ref="I50:M53"/>
    <mergeCell ref="A106:H109"/>
    <mergeCell ref="A112:H113"/>
    <mergeCell ref="L21:Q21"/>
    <mergeCell ref="A15:B15"/>
    <mergeCell ref="A2:B2"/>
    <mergeCell ref="C2:F2"/>
    <mergeCell ref="G2:K2"/>
    <mergeCell ref="J9:J10"/>
    <mergeCell ref="K9:K10"/>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EE121-1C2F-438C-AAB0-41A56F32B909}">
  <dimension ref="A1:Q141"/>
  <sheetViews>
    <sheetView zoomScale="85" zoomScaleNormal="85" workbookViewId="0"/>
  </sheetViews>
  <sheetFormatPr baseColWidth="10" defaultColWidth="11.42578125" defaultRowHeight="15" x14ac:dyDescent="0.25"/>
  <cols>
    <col min="13" max="13" width="14.7109375" bestFit="1" customWidth="1"/>
  </cols>
  <sheetData>
    <row r="1" spans="1:17" x14ac:dyDescent="0.25">
      <c r="A1" s="18" t="s">
        <v>21</v>
      </c>
      <c r="B1" s="18" t="s">
        <v>137</v>
      </c>
      <c r="C1" s="18"/>
      <c r="D1" s="18" t="s">
        <v>138</v>
      </c>
      <c r="E1" s="18" t="s">
        <v>139</v>
      </c>
      <c r="G1" s="304" t="s">
        <v>140</v>
      </c>
      <c r="H1" s="304"/>
      <c r="I1" s="304"/>
      <c r="J1" s="304"/>
      <c r="K1" s="304"/>
      <c r="M1" s="304" t="s">
        <v>141</v>
      </c>
      <c r="N1" s="304"/>
      <c r="O1" s="304"/>
      <c r="P1" s="304"/>
      <c r="Q1" s="304"/>
    </row>
    <row r="2" spans="1:17" x14ac:dyDescent="0.25">
      <c r="A2" s="18"/>
      <c r="B2" s="18"/>
      <c r="C2" s="18"/>
      <c r="D2" s="18"/>
      <c r="E2" s="18"/>
    </row>
    <row r="3" spans="1:17" x14ac:dyDescent="0.25">
      <c r="A3" s="312" t="s">
        <v>38</v>
      </c>
      <c r="B3" s="312"/>
      <c r="C3" s="312"/>
      <c r="D3" s="312"/>
      <c r="E3" s="312"/>
      <c r="F3" s="159"/>
      <c r="G3" s="159"/>
      <c r="H3" s="159"/>
      <c r="I3" s="159"/>
    </row>
    <row r="4" spans="1:17" x14ac:dyDescent="0.25">
      <c r="A4" s="312" t="s">
        <v>105</v>
      </c>
      <c r="B4" s="312"/>
      <c r="C4" s="312" t="s">
        <v>142</v>
      </c>
      <c r="D4" s="312"/>
      <c r="E4" s="312"/>
    </row>
    <row r="5" spans="1:17" x14ac:dyDescent="0.25">
      <c r="A5" s="6" t="s">
        <v>27</v>
      </c>
      <c r="B5" s="6" t="s">
        <v>143</v>
      </c>
      <c r="C5" s="6" t="s">
        <v>11</v>
      </c>
      <c r="D5" s="192" t="s">
        <v>144</v>
      </c>
      <c r="E5" s="192" t="s">
        <v>13</v>
      </c>
      <c r="F5" s="193"/>
      <c r="G5" s="193"/>
      <c r="H5" s="193"/>
      <c r="I5" s="193"/>
    </row>
    <row r="6" spans="1:17" x14ac:dyDescent="0.25">
      <c r="A6" s="6">
        <v>1950</v>
      </c>
      <c r="B6" s="6">
        <v>4168</v>
      </c>
      <c r="C6" s="6"/>
      <c r="D6" s="6"/>
      <c r="E6" s="6"/>
    </row>
    <row r="7" spans="1:17" x14ac:dyDescent="0.25">
      <c r="A7" s="6"/>
      <c r="B7" s="6"/>
      <c r="C7" s="6">
        <f>(B8-B6)/(A8-A6)</f>
        <v>1369.5</v>
      </c>
      <c r="D7" s="6"/>
      <c r="E7" s="6"/>
      <c r="G7" s="194"/>
    </row>
    <row r="8" spans="1:17" x14ac:dyDescent="0.25">
      <c r="A8" s="6">
        <v>1962</v>
      </c>
      <c r="B8" s="6">
        <v>20602</v>
      </c>
      <c r="C8" s="6"/>
      <c r="D8" s="130">
        <f>C7/C9</f>
        <v>0.73043246366505177</v>
      </c>
      <c r="E8" s="130">
        <f>IF(D8&lt;100%,(100%-D8),(D8-100%))</f>
        <v>0.26956753633494823</v>
      </c>
      <c r="G8" s="194"/>
      <c r="H8" s="195"/>
      <c r="I8" s="196"/>
    </row>
    <row r="9" spans="1:17" x14ac:dyDescent="0.25">
      <c r="A9" s="6"/>
      <c r="B9" s="6"/>
      <c r="C9" s="197">
        <f>(B10-B8)/(A10-A8)</f>
        <v>1874.9166666666667</v>
      </c>
      <c r="D9" s="6"/>
      <c r="E9" s="6"/>
      <c r="G9" s="194"/>
      <c r="H9" s="195"/>
      <c r="I9" s="198"/>
    </row>
    <row r="10" spans="1:17" x14ac:dyDescent="0.25">
      <c r="A10" s="6">
        <v>1974</v>
      </c>
      <c r="B10" s="6">
        <v>43101</v>
      </c>
      <c r="C10" s="6"/>
      <c r="D10" s="130">
        <f>C11/C9</f>
        <v>1.5948708831503622</v>
      </c>
      <c r="E10" s="130">
        <f>IF(D10&lt;100%,(100%-D10),(D10-100%))</f>
        <v>0.59487088315036218</v>
      </c>
      <c r="G10" s="194"/>
      <c r="H10" s="195"/>
      <c r="I10" s="196"/>
    </row>
    <row r="11" spans="1:17" x14ac:dyDescent="0.25">
      <c r="A11" s="6"/>
      <c r="B11" s="6"/>
      <c r="C11" s="6">
        <f>(B12-B10)/(A12-A10)</f>
        <v>2990.25</v>
      </c>
      <c r="D11" s="6"/>
      <c r="E11" s="6"/>
      <c r="G11" s="194"/>
      <c r="H11" s="195"/>
      <c r="I11" s="198"/>
    </row>
    <row r="12" spans="1:17" x14ac:dyDescent="0.25">
      <c r="A12" s="6">
        <v>1982</v>
      </c>
      <c r="B12" s="6">
        <v>67023</v>
      </c>
      <c r="C12" s="6"/>
      <c r="D12" s="130">
        <f>C13/C11</f>
        <v>0.83132681213945325</v>
      </c>
      <c r="E12" s="130">
        <f>IF(D12&lt;100%,(100%-D12),(D12-100%))</f>
        <v>0.16867318786054675</v>
      </c>
      <c r="G12" s="194"/>
      <c r="H12" s="195"/>
      <c r="I12" s="196"/>
    </row>
    <row r="13" spans="1:17" x14ac:dyDescent="0.25">
      <c r="A13" s="6"/>
      <c r="B13" s="6"/>
      <c r="C13" s="197">
        <f>(B14-B12)/(A14-A12)</f>
        <v>2485.875</v>
      </c>
      <c r="D13" s="6"/>
      <c r="E13" s="6"/>
      <c r="G13" s="194"/>
      <c r="H13" s="195"/>
      <c r="I13" s="198"/>
    </row>
    <row r="14" spans="1:17" x14ac:dyDescent="0.25">
      <c r="A14" s="6">
        <v>1990</v>
      </c>
      <c r="B14" s="6">
        <v>86910</v>
      </c>
      <c r="C14" s="6"/>
      <c r="D14" s="130">
        <f>C15/C13</f>
        <v>1.2239699758179166</v>
      </c>
      <c r="E14" s="130">
        <f>IF(D14&lt;100%,(100%-D14),(D14-100%))</f>
        <v>0.22396997581791656</v>
      </c>
      <c r="G14" s="194"/>
      <c r="H14" s="195"/>
      <c r="I14" s="196"/>
      <c r="M14" s="199"/>
    </row>
    <row r="15" spans="1:17" x14ac:dyDescent="0.25">
      <c r="A15" s="6"/>
      <c r="B15" s="6"/>
      <c r="C15" s="197">
        <f>(B16-B14)/(A16-A14)</f>
        <v>3042.6363636363635</v>
      </c>
      <c r="D15" s="6"/>
      <c r="E15" s="6"/>
      <c r="G15" s="194"/>
      <c r="H15" s="195"/>
      <c r="I15" s="198"/>
    </row>
    <row r="16" spans="1:17" x14ac:dyDescent="0.25">
      <c r="A16" s="6">
        <v>2001</v>
      </c>
      <c r="B16" s="6">
        <v>120379</v>
      </c>
      <c r="C16" s="6"/>
      <c r="D16" s="130">
        <f>C17/C15</f>
        <v>1.1119012286659962</v>
      </c>
      <c r="E16" s="130">
        <f>IF(D16&lt;100%,(100%-D16),(D16-100%))</f>
        <v>0.11190122866599617</v>
      </c>
      <c r="G16" s="194"/>
      <c r="H16" s="195"/>
      <c r="I16" s="196"/>
      <c r="M16" s="199"/>
    </row>
    <row r="17" spans="1:15" x14ac:dyDescent="0.25">
      <c r="A17" s="6"/>
      <c r="B17" s="6"/>
      <c r="C17" s="197">
        <f>(B18-B16)/(A18-A16)</f>
        <v>3383.1111111111113</v>
      </c>
      <c r="D17" s="6"/>
      <c r="E17" s="6"/>
      <c r="G17" s="194"/>
    </row>
    <row r="18" spans="1:15" x14ac:dyDescent="0.25">
      <c r="A18" s="6">
        <v>2010</v>
      </c>
      <c r="B18" s="6">
        <v>150827</v>
      </c>
      <c r="C18" s="6"/>
      <c r="D18" s="130"/>
      <c r="E18" s="6"/>
    </row>
    <row r="19" spans="1:15" x14ac:dyDescent="0.25">
      <c r="A19" s="10"/>
      <c r="B19" s="10"/>
      <c r="C19" s="10"/>
      <c r="D19" s="200"/>
      <c r="E19" s="10"/>
    </row>
    <row r="20" spans="1:15" x14ac:dyDescent="0.25">
      <c r="A20" s="312" t="s">
        <v>145</v>
      </c>
      <c r="B20" s="312"/>
      <c r="C20" s="312"/>
      <c r="D20" s="312"/>
      <c r="E20" s="312"/>
    </row>
    <row r="21" spans="1:15" x14ac:dyDescent="0.25">
      <c r="A21" s="312" t="s">
        <v>142</v>
      </c>
      <c r="B21" s="312"/>
      <c r="C21" s="312"/>
      <c r="D21" s="312"/>
      <c r="E21" s="312"/>
    </row>
    <row r="22" spans="1:15" x14ac:dyDescent="0.25">
      <c r="A22" s="6" t="s">
        <v>27</v>
      </c>
      <c r="B22" s="6" t="s">
        <v>143</v>
      </c>
      <c r="C22" s="6" t="s">
        <v>11</v>
      </c>
      <c r="D22" s="192" t="s">
        <v>144</v>
      </c>
      <c r="E22" s="192" t="s">
        <v>13</v>
      </c>
    </row>
    <row r="23" spans="1:15" x14ac:dyDescent="0.25">
      <c r="A23" s="6"/>
      <c r="B23" s="6"/>
      <c r="C23" s="406">
        <f>AVERAGE(C13:C17)</f>
        <v>2970.5408249158249</v>
      </c>
      <c r="D23" s="407">
        <f>C17/C23</f>
        <v>1.1388872634689264</v>
      </c>
      <c r="E23" s="407">
        <f>IF(D23&lt;100%,(100-D23),(D23-100%))</f>
        <v>0.13888726346892644</v>
      </c>
      <c r="H23" s="304" t="s">
        <v>146</v>
      </c>
      <c r="I23" s="304"/>
      <c r="J23" s="304"/>
    </row>
    <row r="24" spans="1:15" x14ac:dyDescent="0.25">
      <c r="A24" s="6">
        <v>2025</v>
      </c>
      <c r="B24" s="6">
        <f>B18+(C23*(A24-A18))</f>
        <v>195385.11237373739</v>
      </c>
      <c r="C24" s="406"/>
      <c r="D24" s="407"/>
      <c r="E24" s="407"/>
    </row>
    <row r="25" spans="1:15" x14ac:dyDescent="0.25">
      <c r="A25" s="6"/>
      <c r="B25" s="6"/>
      <c r="C25" s="406"/>
      <c r="D25" s="407"/>
      <c r="E25" s="407"/>
    </row>
    <row r="26" spans="1:15" x14ac:dyDescent="0.25">
      <c r="A26" s="6">
        <v>2050</v>
      </c>
      <c r="B26" s="6">
        <f>B18+(C23*(A26-A18))</f>
        <v>269648.63299663301</v>
      </c>
      <c r="C26" s="406"/>
      <c r="D26" s="407"/>
      <c r="E26" s="407"/>
      <c r="O26" t="s">
        <v>147</v>
      </c>
    </row>
    <row r="27" spans="1:15" x14ac:dyDescent="0.25">
      <c r="A27" s="10"/>
      <c r="B27" s="10"/>
      <c r="C27" s="10"/>
      <c r="D27" s="10"/>
      <c r="E27" s="10"/>
    </row>
    <row r="28" spans="1:15" x14ac:dyDescent="0.25">
      <c r="A28" s="311" t="s">
        <v>148</v>
      </c>
      <c r="B28" s="311"/>
      <c r="C28" s="311"/>
      <c r="D28" s="311"/>
      <c r="E28" s="311"/>
      <c r="F28" s="311"/>
      <c r="G28" s="311"/>
      <c r="H28" s="311"/>
      <c r="I28" s="311"/>
    </row>
    <row r="29" spans="1:15" x14ac:dyDescent="0.25">
      <c r="A29" s="10"/>
      <c r="B29" s="10"/>
      <c r="C29" s="10"/>
      <c r="D29" s="10"/>
      <c r="E29" s="10"/>
    </row>
    <row r="30" spans="1:15" x14ac:dyDescent="0.25">
      <c r="A30" s="10"/>
      <c r="B30" s="10"/>
      <c r="C30" s="10"/>
      <c r="D30" s="10"/>
      <c r="E30" s="10"/>
    </row>
    <row r="31" spans="1:15" x14ac:dyDescent="0.25">
      <c r="A31" s="10"/>
      <c r="B31" s="10"/>
      <c r="C31" s="10"/>
      <c r="D31" s="10"/>
      <c r="E31" s="10"/>
    </row>
    <row r="32" spans="1:15" x14ac:dyDescent="0.25">
      <c r="A32" s="10"/>
      <c r="B32" s="10"/>
      <c r="C32" s="10"/>
      <c r="D32" s="10"/>
      <c r="E32" s="10"/>
    </row>
    <row r="53" spans="1:9" x14ac:dyDescent="0.25">
      <c r="A53" s="309" t="s">
        <v>149</v>
      </c>
      <c r="B53" s="309"/>
      <c r="C53" s="309"/>
      <c r="D53" s="309"/>
      <c r="E53" s="309"/>
      <c r="F53" s="309"/>
      <c r="G53" s="309"/>
      <c r="H53" s="309"/>
      <c r="I53" s="309"/>
    </row>
    <row r="54" spans="1:9" x14ac:dyDescent="0.25">
      <c r="A54" s="18"/>
    </row>
    <row r="78" spans="1:9" x14ac:dyDescent="0.25">
      <c r="A78" s="309" t="s">
        <v>150</v>
      </c>
      <c r="B78" s="309"/>
      <c r="C78" s="309"/>
      <c r="D78" s="309"/>
      <c r="E78" s="309"/>
      <c r="F78" s="309"/>
      <c r="G78" s="309"/>
      <c r="H78" s="309"/>
      <c r="I78" s="309"/>
    </row>
    <row r="100" spans="1:9" x14ac:dyDescent="0.25">
      <c r="A100" s="309" t="s">
        <v>151</v>
      </c>
      <c r="B100" s="309"/>
      <c r="C100" s="309"/>
      <c r="D100" s="309"/>
      <c r="E100" s="309"/>
      <c r="F100" s="309"/>
      <c r="G100" s="309"/>
      <c r="H100" s="309"/>
      <c r="I100" s="309"/>
    </row>
    <row r="126" spans="1:13" x14ac:dyDescent="0.25">
      <c r="A126" s="267" t="s">
        <v>152</v>
      </c>
      <c r="B126" s="267"/>
    </row>
    <row r="127" spans="1:13" ht="18" customHeight="1" x14ac:dyDescent="0.25">
      <c r="A127" s="408" t="s">
        <v>153</v>
      </c>
      <c r="B127" s="328"/>
      <c r="C127" s="328"/>
      <c r="D127" s="328"/>
      <c r="E127" s="328"/>
      <c r="F127" s="328"/>
      <c r="G127" s="328"/>
      <c r="H127" s="328"/>
      <c r="I127" s="328"/>
      <c r="J127" s="328"/>
      <c r="K127" s="328"/>
      <c r="L127" s="328"/>
      <c r="M127" s="328"/>
    </row>
    <row r="128" spans="1:13" ht="18" customHeight="1" x14ac:dyDescent="0.25">
      <c r="A128" s="408"/>
      <c r="B128" s="328"/>
      <c r="C128" s="328"/>
      <c r="D128" s="328"/>
      <c r="E128" s="328"/>
      <c r="F128" s="328"/>
      <c r="G128" s="328"/>
      <c r="H128" s="328"/>
      <c r="I128" s="328"/>
      <c r="J128" s="328"/>
      <c r="K128" s="328"/>
      <c r="L128" s="328"/>
      <c r="M128" s="328"/>
    </row>
    <row r="129" spans="1:13" ht="18" customHeight="1" x14ac:dyDescent="0.25">
      <c r="A129" s="408"/>
      <c r="B129" s="328"/>
      <c r="C129" s="328"/>
      <c r="D129" s="328"/>
      <c r="E129" s="328"/>
      <c r="F129" s="328"/>
      <c r="G129" s="328"/>
      <c r="H129" s="328"/>
      <c r="I129" s="328"/>
      <c r="J129" s="328"/>
      <c r="K129" s="328"/>
      <c r="L129" s="328"/>
      <c r="M129" s="328"/>
    </row>
    <row r="130" spans="1:13" ht="18" customHeight="1" x14ac:dyDescent="0.25">
      <c r="A130" s="408"/>
      <c r="B130" s="328"/>
      <c r="C130" s="328"/>
      <c r="D130" s="328"/>
      <c r="E130" s="328"/>
      <c r="F130" s="328"/>
      <c r="G130" s="328"/>
      <c r="H130" s="328"/>
      <c r="I130" s="328"/>
      <c r="J130" s="328"/>
      <c r="K130" s="328"/>
      <c r="L130" s="328"/>
      <c r="M130" s="328"/>
    </row>
    <row r="133" spans="1:13" hidden="1" x14ac:dyDescent="0.25">
      <c r="A133" t="s">
        <v>154</v>
      </c>
    </row>
    <row r="134" spans="1:13" hidden="1" x14ac:dyDescent="0.25">
      <c r="A134" t="s">
        <v>155</v>
      </c>
    </row>
    <row r="135" spans="1:13" hidden="1" x14ac:dyDescent="0.25"/>
    <row r="136" spans="1:13" hidden="1" x14ac:dyDescent="0.25">
      <c r="A136" t="s">
        <v>156</v>
      </c>
    </row>
    <row r="137" spans="1:13" hidden="1" x14ac:dyDescent="0.25"/>
    <row r="138" spans="1:13" hidden="1" x14ac:dyDescent="0.25"/>
    <row r="139" spans="1:13" hidden="1" x14ac:dyDescent="0.25">
      <c r="A139" t="s">
        <v>157</v>
      </c>
    </row>
    <row r="140" spans="1:13" hidden="1" x14ac:dyDescent="0.25">
      <c r="A140" t="s">
        <v>158</v>
      </c>
    </row>
    <row r="141" spans="1:13" hidden="1" x14ac:dyDescent="0.25">
      <c r="A141" t="s">
        <v>159</v>
      </c>
    </row>
  </sheetData>
  <mergeCells count="17">
    <mergeCell ref="A53:I53"/>
    <mergeCell ref="A78:I78"/>
    <mergeCell ref="A100:I100"/>
    <mergeCell ref="A126:B126"/>
    <mergeCell ref="A127:M130"/>
    <mergeCell ref="A28:I28"/>
    <mergeCell ref="G1:K1"/>
    <mergeCell ref="M1:Q1"/>
    <mergeCell ref="A3:E3"/>
    <mergeCell ref="A4:B4"/>
    <mergeCell ref="C4:E4"/>
    <mergeCell ref="A20:E20"/>
    <mergeCell ref="A21:E21"/>
    <mergeCell ref="C23:C26"/>
    <mergeCell ref="D23:D26"/>
    <mergeCell ref="E23:E26"/>
    <mergeCell ref="H23:J23"/>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C95A6-CAD2-43B5-BFFA-89E8A31E4500}">
  <dimension ref="A1:M98"/>
  <sheetViews>
    <sheetView zoomScale="115" workbookViewId="0"/>
  </sheetViews>
  <sheetFormatPr baseColWidth="10" defaultColWidth="12.28515625" defaultRowHeight="15" x14ac:dyDescent="0.25"/>
  <cols>
    <col min="1" max="2" width="12.28515625" style="10"/>
    <col min="3" max="3" width="12.42578125" style="10" bestFit="1" customWidth="1"/>
    <col min="4" max="6" width="12.28515625" style="10"/>
    <col min="7" max="7" width="7.140625" style="10" customWidth="1"/>
    <col min="8" max="16384" width="12.28515625" style="10"/>
  </cols>
  <sheetData>
    <row r="1" spans="1:12" x14ac:dyDescent="0.25">
      <c r="A1" s="148" t="s">
        <v>160</v>
      </c>
      <c r="B1" s="10" t="s">
        <v>161</v>
      </c>
    </row>
    <row r="2" spans="1:12" x14ac:dyDescent="0.25">
      <c r="A2" s="409" t="s">
        <v>162</v>
      </c>
      <c r="B2" s="410"/>
      <c r="C2" s="410"/>
      <c r="D2" s="410"/>
      <c r="E2" s="410"/>
      <c r="F2" s="410"/>
      <c r="G2" s="410"/>
      <c r="I2" s="411"/>
      <c r="J2" s="412"/>
      <c r="K2" s="412"/>
      <c r="L2" s="413"/>
    </row>
    <row r="3" spans="1:12" ht="28.9" customHeight="1" x14ac:dyDescent="0.25">
      <c r="A3" s="311" t="s">
        <v>163</v>
      </c>
      <c r="B3" s="311"/>
      <c r="C3" s="311" t="s">
        <v>84</v>
      </c>
      <c r="D3" s="311"/>
      <c r="E3" s="311"/>
      <c r="F3" s="420" t="s">
        <v>26</v>
      </c>
      <c r="G3" s="420"/>
      <c r="I3" s="414"/>
      <c r="J3" s="415"/>
      <c r="K3" s="415"/>
      <c r="L3" s="416"/>
    </row>
    <row r="4" spans="1:12" x14ac:dyDescent="0.25">
      <c r="A4" s="4" t="s">
        <v>97</v>
      </c>
      <c r="B4" s="4" t="s">
        <v>28</v>
      </c>
      <c r="C4" s="4" t="s">
        <v>11</v>
      </c>
      <c r="D4" s="149" t="s">
        <v>164</v>
      </c>
      <c r="E4" s="150" t="s">
        <v>13</v>
      </c>
      <c r="F4" s="4" t="s">
        <v>14</v>
      </c>
      <c r="G4" s="150" t="s">
        <v>13</v>
      </c>
      <c r="I4" s="414"/>
      <c r="J4" s="415"/>
      <c r="K4" s="415"/>
      <c r="L4" s="416"/>
    </row>
    <row r="5" spans="1:12" x14ac:dyDescent="0.25">
      <c r="A5" s="6">
        <v>1974</v>
      </c>
      <c r="B5" s="151">
        <v>2106</v>
      </c>
      <c r="C5" s="6"/>
      <c r="D5" s="6"/>
      <c r="E5" s="6"/>
      <c r="F5" s="6"/>
      <c r="G5" s="6"/>
      <c r="I5" s="414"/>
      <c r="J5" s="415"/>
      <c r="K5" s="415"/>
      <c r="L5" s="416"/>
    </row>
    <row r="6" spans="1:12" x14ac:dyDescent="0.25">
      <c r="A6" s="6"/>
      <c r="B6" s="6"/>
      <c r="C6" s="6">
        <f>IF(A6="",(B7-B5)/(A7-A5),"")</f>
        <v>418.875</v>
      </c>
      <c r="D6" s="6"/>
      <c r="E6" s="6"/>
      <c r="F6" s="8">
        <f>(LN(B7)-LN(B5))/(A7-A5)</f>
        <v>0.11901359681153878</v>
      </c>
      <c r="G6" s="6"/>
      <c r="I6" s="414"/>
      <c r="J6" s="415"/>
      <c r="K6" s="415"/>
      <c r="L6" s="416"/>
    </row>
    <row r="7" spans="1:12" x14ac:dyDescent="0.25">
      <c r="A7" s="6">
        <v>1982</v>
      </c>
      <c r="B7" s="151">
        <v>5457</v>
      </c>
      <c r="C7" s="6"/>
      <c r="D7" s="152">
        <f>IF(C7="",(C6/C8),"")</f>
        <v>1.3870033112582782</v>
      </c>
      <c r="E7" s="153">
        <f>ABS(100%-D7)</f>
        <v>0.38700331125827825</v>
      </c>
      <c r="F7" s="6"/>
      <c r="G7" s="152">
        <f>ABS(F6-F8)</f>
        <v>7.3196097311759245E-2</v>
      </c>
      <c r="I7" s="414"/>
      <c r="J7" s="415"/>
      <c r="K7" s="415"/>
      <c r="L7" s="416"/>
    </row>
    <row r="8" spans="1:12" x14ac:dyDescent="0.25">
      <c r="A8" s="6"/>
      <c r="B8" s="6"/>
      <c r="C8" s="154">
        <f>IF(A8="",(B9-B7)/(A9-A7),"")</f>
        <v>302</v>
      </c>
      <c r="D8" s="6"/>
      <c r="E8" s="153"/>
      <c r="F8" s="8">
        <f>(LN(B9)-LN(B7))/(A9-A7)</f>
        <v>4.5817499499779535E-2</v>
      </c>
      <c r="G8" s="6"/>
      <c r="I8" s="414"/>
      <c r="J8" s="415"/>
      <c r="K8" s="415"/>
      <c r="L8" s="416"/>
    </row>
    <row r="9" spans="1:12" x14ac:dyDescent="0.25">
      <c r="A9" s="6">
        <v>1990</v>
      </c>
      <c r="B9" s="151">
        <v>7873</v>
      </c>
      <c r="C9" s="6"/>
      <c r="D9" s="153">
        <f>IF(C9="",(C8/C10),"")</f>
        <v>0.37638794470881487</v>
      </c>
      <c r="E9" s="153">
        <f>100%-D9</f>
        <v>0.62361205529118513</v>
      </c>
      <c r="F9" s="6"/>
      <c r="G9" s="152">
        <f>ABS(F8-F10)</f>
        <v>2.2537923517308225E-2</v>
      </c>
      <c r="I9" s="414"/>
      <c r="J9" s="415"/>
      <c r="K9" s="415"/>
      <c r="L9" s="416"/>
    </row>
    <row r="10" spans="1:12" x14ac:dyDescent="0.25">
      <c r="A10" s="6"/>
      <c r="B10" s="6"/>
      <c r="C10" s="154">
        <f>IF(A10="",(B11-B9)/(A11-A9),"")</f>
        <v>802.36363636363637</v>
      </c>
      <c r="D10" s="6"/>
      <c r="E10" s="153"/>
      <c r="F10" s="8">
        <f>(LN(B11)-LN(B9))/(A11-A9)</f>
        <v>6.835542301708776E-2</v>
      </c>
      <c r="G10" s="6"/>
      <c r="I10" s="414"/>
      <c r="J10" s="415"/>
      <c r="K10" s="415"/>
      <c r="L10" s="416"/>
    </row>
    <row r="11" spans="1:12" x14ac:dyDescent="0.25">
      <c r="A11" s="6">
        <v>2001</v>
      </c>
      <c r="B11" s="151">
        <v>16699</v>
      </c>
      <c r="C11" s="6"/>
      <c r="D11" s="152">
        <f>IF(C11="",(C10/C12),"")</f>
        <v>1.0928076161127009</v>
      </c>
      <c r="E11" s="153">
        <f>ABS(100%-D11)</f>
        <v>9.2807616112700941E-2</v>
      </c>
      <c r="F11" s="6"/>
      <c r="G11" s="152">
        <f>ABS(F10-F12)</f>
        <v>3.1310433323076814E-2</v>
      </c>
      <c r="I11" s="414"/>
      <c r="J11" s="415"/>
      <c r="K11" s="415"/>
      <c r="L11" s="416"/>
    </row>
    <row r="12" spans="1:12" x14ac:dyDescent="0.25">
      <c r="A12" s="6"/>
      <c r="B12" s="6"/>
      <c r="C12" s="154">
        <f>IF(A12="",(B13-B11)/(A13-A11),"")</f>
        <v>734.22222222222217</v>
      </c>
      <c r="D12" s="6"/>
      <c r="E12" s="6"/>
      <c r="F12" s="8">
        <f>(LN(B13)-LN(B11))/(A13-A11)</f>
        <v>3.7044989694010946E-2</v>
      </c>
      <c r="G12" s="6"/>
      <c r="I12" s="414"/>
      <c r="J12" s="415"/>
      <c r="K12" s="415"/>
      <c r="L12" s="416"/>
    </row>
    <row r="13" spans="1:12" x14ac:dyDescent="0.25">
      <c r="A13" s="6">
        <v>2010</v>
      </c>
      <c r="B13" s="151">
        <v>23307</v>
      </c>
      <c r="C13" s="6"/>
      <c r="D13" s="6"/>
      <c r="E13" s="6"/>
      <c r="F13" s="6"/>
      <c r="G13" s="6"/>
      <c r="I13" s="414"/>
      <c r="J13" s="415"/>
      <c r="K13" s="415"/>
      <c r="L13" s="416"/>
    </row>
    <row r="14" spans="1:12" x14ac:dyDescent="0.25">
      <c r="A14" s="6"/>
      <c r="B14" s="4" t="s">
        <v>88</v>
      </c>
      <c r="C14" s="8">
        <f>(C8+C10+C12)/3</f>
        <v>612.86195286195289</v>
      </c>
      <c r="D14" s="6"/>
      <c r="E14" s="6"/>
      <c r="F14" s="6"/>
      <c r="G14" s="6"/>
      <c r="I14" s="414"/>
      <c r="J14" s="415"/>
      <c r="K14" s="415"/>
      <c r="L14" s="416"/>
    </row>
    <row r="15" spans="1:12" x14ac:dyDescent="0.25">
      <c r="B15" s="155"/>
      <c r="C15" s="156"/>
      <c r="D15" s="157"/>
      <c r="I15" s="414"/>
      <c r="J15" s="415"/>
      <c r="K15" s="415"/>
      <c r="L15" s="416"/>
    </row>
    <row r="16" spans="1:12" x14ac:dyDescent="0.25">
      <c r="A16" s="421" t="s">
        <v>165</v>
      </c>
      <c r="B16" s="421"/>
      <c r="C16" s="421"/>
      <c r="D16" s="421"/>
      <c r="E16" s="421"/>
      <c r="F16" s="1"/>
      <c r="G16" s="1"/>
      <c r="H16" s="1"/>
      <c r="I16" s="414"/>
      <c r="J16" s="415"/>
      <c r="K16" s="415"/>
      <c r="L16" s="416"/>
    </row>
    <row r="17" spans="1:13" x14ac:dyDescent="0.25">
      <c r="A17" s="422" t="s">
        <v>166</v>
      </c>
      <c r="B17" s="422"/>
      <c r="C17" s="1"/>
      <c r="D17" s="422" t="s">
        <v>94</v>
      </c>
      <c r="E17" s="422"/>
      <c r="G17" s="1"/>
      <c r="H17" s="1"/>
      <c r="I17" s="417"/>
      <c r="J17" s="418"/>
      <c r="K17" s="418"/>
      <c r="L17" s="419"/>
    </row>
    <row r="18" spans="1:13" ht="24.4" customHeight="1" x14ac:dyDescent="0.25">
      <c r="A18" s="4" t="s">
        <v>60</v>
      </c>
      <c r="B18" s="4" t="s">
        <v>58</v>
      </c>
      <c r="C18" s="1"/>
      <c r="D18" s="4" t="s">
        <v>60</v>
      </c>
      <c r="E18" s="4" t="s">
        <v>58</v>
      </c>
      <c r="H18" s="425" t="s">
        <v>167</v>
      </c>
      <c r="I18" s="425"/>
      <c r="J18" s="425"/>
      <c r="K18" s="425"/>
      <c r="L18" s="425"/>
      <c r="M18" s="425"/>
    </row>
    <row r="19" spans="1:13" ht="28.5" customHeight="1" x14ac:dyDescent="0.25">
      <c r="A19" s="6">
        <v>2025</v>
      </c>
      <c r="B19" s="6">
        <f>$B$13+($C$14*(A19-$A$13))</f>
        <v>32499.929292929293</v>
      </c>
      <c r="D19" s="6">
        <v>2025</v>
      </c>
      <c r="E19" s="6">
        <f>POWER(2.71828182845904,(LN(B13)+($F$12)*(A19-A13)))</f>
        <v>40626.826110279384</v>
      </c>
      <c r="H19" s="426" t="s">
        <v>168</v>
      </c>
      <c r="I19" s="426"/>
      <c r="J19" s="426"/>
      <c r="K19" s="426"/>
      <c r="L19" s="426"/>
      <c r="M19" s="426"/>
    </row>
    <row r="20" spans="1:13" x14ac:dyDescent="0.25">
      <c r="A20" s="6"/>
      <c r="B20" s="6"/>
      <c r="D20" s="6"/>
      <c r="E20" s="6"/>
      <c r="H20" s="158"/>
      <c r="I20" s="158"/>
      <c r="J20" s="158"/>
      <c r="K20" s="158"/>
      <c r="L20" s="158"/>
      <c r="M20" s="158"/>
    </row>
    <row r="21" spans="1:13" x14ac:dyDescent="0.25">
      <c r="A21" s="6">
        <v>2050</v>
      </c>
      <c r="B21" s="6">
        <f>$B$13+($C$14*(A21-$A$13))</f>
        <v>47821.478114478115</v>
      </c>
      <c r="D21" s="6">
        <v>2050</v>
      </c>
      <c r="E21" s="6">
        <f>POWER(2.71828182845904,(LN(B13)+($F$12)*(A21-A13)))</f>
        <v>102570.80415990064</v>
      </c>
    </row>
    <row r="23" spans="1:13" x14ac:dyDescent="0.25">
      <c r="A23" s="427" t="s">
        <v>169</v>
      </c>
      <c r="B23" s="427"/>
      <c r="C23" s="427"/>
      <c r="D23" s="427"/>
      <c r="E23" s="427"/>
      <c r="F23" s="427"/>
      <c r="G23" s="427"/>
      <c r="H23" s="159"/>
      <c r="I23" s="159"/>
      <c r="J23" s="159"/>
      <c r="K23" s="159"/>
      <c r="L23" s="159"/>
      <c r="M23" s="159"/>
    </row>
    <row r="24" spans="1:13" x14ac:dyDescent="0.25">
      <c r="A24" s="312"/>
      <c r="B24" s="312"/>
      <c r="C24" s="312"/>
      <c r="D24" s="312"/>
      <c r="E24" s="312"/>
      <c r="F24" s="312"/>
      <c r="G24" s="428"/>
      <c r="H24" s="159"/>
      <c r="I24" s="159"/>
      <c r="J24" s="159"/>
      <c r="K24" s="159"/>
      <c r="L24" s="159"/>
      <c r="M24" s="159"/>
    </row>
    <row r="25" spans="1:13" x14ac:dyDescent="0.25">
      <c r="A25" s="312"/>
      <c r="B25" s="312"/>
      <c r="C25" s="312"/>
      <c r="D25" s="312"/>
      <c r="E25" s="312"/>
      <c r="F25" s="312"/>
      <c r="G25" s="428"/>
      <c r="H25" s="159"/>
      <c r="I25" s="159"/>
      <c r="J25" s="159"/>
      <c r="K25" s="159"/>
      <c r="L25" s="159"/>
      <c r="M25" s="159"/>
    </row>
    <row r="26" spans="1:13" x14ac:dyDescent="0.25">
      <c r="A26" s="312"/>
      <c r="B26" s="312"/>
      <c r="C26" s="312"/>
      <c r="D26" s="312"/>
      <c r="E26" s="312"/>
      <c r="F26" s="312"/>
      <c r="G26" s="428"/>
      <c r="H26" s="159"/>
      <c r="I26" s="159"/>
      <c r="J26" s="159"/>
      <c r="K26" s="159"/>
      <c r="L26" s="159"/>
      <c r="M26" s="159"/>
    </row>
    <row r="27" spans="1:13" x14ac:dyDescent="0.25">
      <c r="A27" s="312"/>
      <c r="B27" s="312"/>
      <c r="C27" s="312"/>
      <c r="D27" s="312"/>
      <c r="E27" s="312"/>
      <c r="F27" s="312"/>
      <c r="G27" s="428"/>
      <c r="H27" s="159"/>
      <c r="I27" s="159"/>
      <c r="J27" s="159"/>
      <c r="K27" s="159"/>
      <c r="L27" s="159"/>
      <c r="M27" s="159"/>
    </row>
    <row r="28" spans="1:13" x14ac:dyDescent="0.25">
      <c r="A28" s="312"/>
      <c r="B28" s="312"/>
      <c r="C28" s="312"/>
      <c r="D28" s="312"/>
      <c r="E28" s="312"/>
      <c r="F28" s="312"/>
      <c r="G28" s="428"/>
      <c r="H28" s="159"/>
      <c r="I28" s="159"/>
      <c r="J28" s="159"/>
      <c r="K28" s="159"/>
      <c r="L28" s="159"/>
      <c r="M28" s="159"/>
    </row>
    <row r="29" spans="1:13" x14ac:dyDescent="0.25">
      <c r="A29" s="312"/>
      <c r="B29" s="312"/>
      <c r="C29" s="312"/>
      <c r="D29" s="312"/>
      <c r="E29" s="312"/>
      <c r="F29" s="312"/>
      <c r="G29" s="428"/>
      <c r="H29" s="159"/>
      <c r="I29" s="159"/>
      <c r="J29" s="159"/>
      <c r="K29" s="159"/>
      <c r="L29" s="159"/>
      <c r="M29" s="159"/>
    </row>
    <row r="30" spans="1:13" x14ac:dyDescent="0.25">
      <c r="A30" s="312"/>
      <c r="B30" s="312"/>
      <c r="C30" s="312"/>
      <c r="D30" s="312"/>
      <c r="E30" s="312"/>
      <c r="F30" s="312"/>
      <c r="G30" s="428"/>
      <c r="H30" s="159"/>
      <c r="I30" s="159"/>
      <c r="J30" s="159"/>
      <c r="K30" s="159"/>
      <c r="L30" s="159"/>
      <c r="M30" s="159"/>
    </row>
    <row r="31" spans="1:13" x14ac:dyDescent="0.25">
      <c r="A31" s="312"/>
      <c r="B31" s="312"/>
      <c r="C31" s="312"/>
      <c r="D31" s="312"/>
      <c r="E31" s="312"/>
      <c r="F31" s="312"/>
      <c r="G31" s="428"/>
      <c r="H31" s="159"/>
      <c r="I31" s="159"/>
      <c r="J31" s="159"/>
      <c r="K31" s="159"/>
      <c r="L31" s="159"/>
      <c r="M31" s="159"/>
    </row>
    <row r="32" spans="1:13" x14ac:dyDescent="0.25">
      <c r="A32" s="312"/>
      <c r="B32" s="312"/>
      <c r="C32" s="312"/>
      <c r="D32" s="312"/>
      <c r="E32" s="312"/>
      <c r="F32" s="312"/>
      <c r="G32" s="428"/>
      <c r="H32" s="159"/>
      <c r="I32" s="159"/>
      <c r="J32" s="159"/>
      <c r="K32" s="159"/>
      <c r="L32" s="159"/>
      <c r="M32" s="159"/>
    </row>
    <row r="33" spans="1:13" x14ac:dyDescent="0.25">
      <c r="A33" s="312"/>
      <c r="B33" s="312"/>
      <c r="C33" s="312"/>
      <c r="D33" s="312"/>
      <c r="E33" s="312"/>
      <c r="F33" s="312"/>
      <c r="G33" s="428"/>
      <c r="H33" s="159"/>
      <c r="I33" s="159"/>
      <c r="J33" s="159"/>
      <c r="K33" s="159"/>
      <c r="L33" s="159"/>
      <c r="M33" s="159"/>
    </row>
    <row r="34" spans="1:13" x14ac:dyDescent="0.25">
      <c r="A34" s="312"/>
      <c r="B34" s="312"/>
      <c r="C34" s="312"/>
      <c r="D34" s="312"/>
      <c r="E34" s="312"/>
      <c r="F34" s="312"/>
      <c r="G34" s="428"/>
      <c r="H34" s="159"/>
      <c r="I34" s="159"/>
      <c r="J34" s="159"/>
      <c r="K34" s="159"/>
      <c r="L34" s="159"/>
      <c r="M34" s="159"/>
    </row>
    <row r="35" spans="1:13" x14ac:dyDescent="0.25">
      <c r="A35" s="312"/>
      <c r="B35" s="312"/>
      <c r="C35" s="312"/>
      <c r="D35" s="312"/>
      <c r="E35" s="312"/>
      <c r="F35" s="312"/>
      <c r="G35" s="428"/>
      <c r="H35" s="159"/>
      <c r="I35" s="159"/>
      <c r="J35" s="159"/>
      <c r="K35" s="159"/>
      <c r="L35" s="159"/>
      <c r="M35" s="159"/>
    </row>
    <row r="36" spans="1:13" x14ac:dyDescent="0.25">
      <c r="A36" s="312"/>
      <c r="B36" s="312"/>
      <c r="C36" s="312"/>
      <c r="D36" s="312"/>
      <c r="E36" s="312"/>
      <c r="F36" s="312"/>
      <c r="G36" s="428"/>
      <c r="H36" s="159"/>
      <c r="I36" s="159"/>
      <c r="J36" s="159"/>
      <c r="K36" s="159"/>
      <c r="L36" s="159"/>
      <c r="M36" s="159"/>
    </row>
    <row r="37" spans="1:13" x14ac:dyDescent="0.25">
      <c r="A37" s="312"/>
      <c r="B37" s="312"/>
      <c r="C37" s="312"/>
      <c r="D37" s="312"/>
      <c r="E37" s="312"/>
      <c r="F37" s="312"/>
      <c r="G37" s="428"/>
      <c r="H37" s="159"/>
      <c r="I37" s="159"/>
      <c r="J37" s="159"/>
      <c r="K37" s="159"/>
      <c r="L37" s="159"/>
      <c r="M37" s="159"/>
    </row>
    <row r="38" spans="1:13" x14ac:dyDescent="0.25">
      <c r="A38" s="312"/>
      <c r="B38" s="312"/>
      <c r="C38" s="312"/>
      <c r="D38" s="312"/>
      <c r="E38" s="312"/>
      <c r="F38" s="312"/>
      <c r="G38" s="428"/>
      <c r="H38" s="159"/>
      <c r="I38" s="159"/>
      <c r="J38" s="159"/>
      <c r="K38" s="159"/>
      <c r="L38" s="159"/>
      <c r="M38" s="159"/>
    </row>
    <row r="39" spans="1:13" x14ac:dyDescent="0.25">
      <c r="A39" s="312"/>
      <c r="B39" s="312"/>
      <c r="C39" s="312"/>
      <c r="D39" s="312"/>
      <c r="E39" s="312"/>
      <c r="F39" s="312"/>
      <c r="G39" s="428"/>
      <c r="H39" s="159"/>
      <c r="I39" s="159"/>
      <c r="J39" s="159"/>
      <c r="K39" s="159"/>
      <c r="L39" s="159"/>
      <c r="M39" s="159"/>
    </row>
    <row r="40" spans="1:13" x14ac:dyDescent="0.25">
      <c r="A40" s="312"/>
      <c r="B40" s="312"/>
      <c r="C40" s="312"/>
      <c r="D40" s="312"/>
      <c r="E40" s="312"/>
      <c r="F40" s="312"/>
      <c r="G40" s="428"/>
      <c r="H40" s="159"/>
      <c r="I40" s="159"/>
      <c r="J40" s="159"/>
      <c r="K40" s="159"/>
      <c r="L40" s="159"/>
      <c r="M40" s="159"/>
    </row>
    <row r="41" spans="1:13" x14ac:dyDescent="0.25">
      <c r="A41" s="312"/>
      <c r="B41" s="312"/>
      <c r="C41" s="312"/>
      <c r="D41" s="312"/>
      <c r="E41" s="312"/>
      <c r="F41" s="312"/>
      <c r="G41" s="428"/>
      <c r="H41" s="159"/>
      <c r="I41" s="159"/>
      <c r="J41" s="159"/>
      <c r="K41" s="159"/>
      <c r="L41" s="159"/>
      <c r="M41" s="159"/>
    </row>
    <row r="42" spans="1:13" x14ac:dyDescent="0.25">
      <c r="A42" s="312"/>
      <c r="B42" s="312"/>
      <c r="C42" s="312"/>
      <c r="D42" s="312"/>
      <c r="E42" s="312"/>
      <c r="F42" s="312"/>
      <c r="G42" s="312"/>
      <c r="H42" s="159"/>
      <c r="I42" s="159"/>
      <c r="J42" s="159"/>
      <c r="K42" s="159"/>
      <c r="L42" s="159"/>
      <c r="M42" s="159"/>
    </row>
    <row r="43" spans="1:13" x14ac:dyDescent="0.25">
      <c r="A43" s="312"/>
      <c r="B43" s="312"/>
      <c r="C43" s="312"/>
      <c r="D43" s="312"/>
      <c r="E43" s="312"/>
      <c r="F43" s="312"/>
      <c r="G43" s="312"/>
      <c r="H43" s="159"/>
      <c r="I43" s="159"/>
      <c r="J43" s="159"/>
      <c r="K43" s="159"/>
      <c r="L43" s="159"/>
      <c r="M43" s="159"/>
    </row>
    <row r="44" spans="1:13" x14ac:dyDescent="0.25">
      <c r="A44" s="312"/>
      <c r="B44" s="312"/>
      <c r="C44" s="312"/>
      <c r="D44" s="312"/>
      <c r="E44" s="312"/>
      <c r="F44" s="312"/>
      <c r="G44" s="312"/>
      <c r="H44" s="159"/>
      <c r="I44" s="159"/>
      <c r="J44" s="159"/>
      <c r="K44" s="159"/>
      <c r="L44" s="159"/>
      <c r="M44" s="159"/>
    </row>
    <row r="45" spans="1:13" x14ac:dyDescent="0.25">
      <c r="A45" s="312"/>
      <c r="B45" s="312"/>
      <c r="C45" s="312"/>
      <c r="D45" s="312"/>
      <c r="E45" s="312"/>
      <c r="F45" s="312"/>
      <c r="G45" s="312"/>
      <c r="H45" s="159"/>
      <c r="I45" s="159"/>
      <c r="J45" s="159"/>
      <c r="K45" s="159"/>
      <c r="L45" s="159"/>
      <c r="M45" s="159"/>
    </row>
    <row r="46" spans="1:13" x14ac:dyDescent="0.25">
      <c r="A46" s="312"/>
      <c r="B46" s="312"/>
      <c r="C46" s="312"/>
      <c r="D46" s="312"/>
      <c r="E46" s="312"/>
      <c r="F46" s="312"/>
      <c r="G46" s="312"/>
      <c r="H46" s="159"/>
      <c r="I46" s="159"/>
      <c r="J46" s="159"/>
      <c r="K46" s="159"/>
      <c r="L46" s="159"/>
      <c r="M46" s="159"/>
    </row>
    <row r="47" spans="1:13" x14ac:dyDescent="0.25">
      <c r="A47" s="312"/>
      <c r="B47" s="312"/>
      <c r="C47" s="312"/>
      <c r="D47" s="312"/>
      <c r="E47" s="312"/>
      <c r="F47" s="312"/>
      <c r="G47" s="312"/>
      <c r="H47" s="159"/>
      <c r="I47" s="159"/>
      <c r="J47" s="159"/>
      <c r="K47" s="159"/>
      <c r="L47" s="159"/>
      <c r="M47" s="159"/>
    </row>
    <row r="48" spans="1:13" x14ac:dyDescent="0.25">
      <c r="A48" s="312"/>
      <c r="B48" s="312"/>
      <c r="C48" s="312"/>
      <c r="D48" s="312"/>
      <c r="E48" s="312"/>
      <c r="F48" s="312"/>
      <c r="G48" s="312"/>
      <c r="H48" s="159"/>
      <c r="I48" s="159"/>
      <c r="J48" s="159"/>
      <c r="K48" s="159"/>
      <c r="L48" s="159"/>
      <c r="M48" s="159"/>
    </row>
    <row r="49" spans="1:13" x14ac:dyDescent="0.25">
      <c r="A49" s="312"/>
      <c r="B49" s="312"/>
      <c r="C49" s="312"/>
      <c r="D49" s="312"/>
      <c r="E49" s="312"/>
      <c r="F49" s="312"/>
      <c r="G49" s="312"/>
      <c r="H49" s="159"/>
      <c r="I49" s="159"/>
      <c r="J49" s="159"/>
      <c r="K49" s="159"/>
      <c r="L49" s="159"/>
      <c r="M49" s="159"/>
    </row>
    <row r="50" spans="1:13" x14ac:dyDescent="0.25">
      <c r="A50" s="312"/>
      <c r="B50" s="312"/>
      <c r="C50" s="312"/>
      <c r="D50" s="312"/>
      <c r="E50" s="312"/>
      <c r="F50" s="312"/>
      <c r="G50" s="312"/>
      <c r="H50" s="159"/>
      <c r="I50" s="159"/>
      <c r="J50" s="159"/>
      <c r="K50" s="159"/>
      <c r="L50" s="159"/>
      <c r="M50" s="159"/>
    </row>
    <row r="51" spans="1:13" x14ac:dyDescent="0.25">
      <c r="A51" s="312"/>
      <c r="B51" s="312"/>
      <c r="C51" s="312"/>
      <c r="D51" s="312"/>
      <c r="E51" s="312"/>
      <c r="F51" s="312"/>
      <c r="G51" s="312"/>
      <c r="H51" s="159"/>
      <c r="I51" s="159"/>
      <c r="J51" s="159"/>
      <c r="K51" s="159"/>
      <c r="L51" s="159"/>
      <c r="M51" s="159"/>
    </row>
    <row r="52" spans="1:13" x14ac:dyDescent="0.25">
      <c r="A52" s="312"/>
      <c r="B52" s="312"/>
      <c r="C52" s="312"/>
      <c r="D52" s="312"/>
      <c r="E52" s="312"/>
      <c r="F52" s="312"/>
      <c r="G52" s="312"/>
      <c r="H52" s="159"/>
      <c r="I52" s="159"/>
      <c r="J52" s="159"/>
      <c r="K52" s="159"/>
      <c r="L52" s="159"/>
      <c r="M52" s="159"/>
    </row>
    <row r="53" spans="1:13" x14ac:dyDescent="0.25">
      <c r="A53" s="312"/>
      <c r="B53" s="312"/>
      <c r="C53" s="312"/>
      <c r="D53" s="312"/>
      <c r="E53" s="312"/>
      <c r="F53" s="312"/>
      <c r="G53" s="312"/>
      <c r="H53" s="159"/>
      <c r="I53" s="159"/>
      <c r="J53" s="159"/>
      <c r="K53" s="159"/>
      <c r="L53" s="159"/>
      <c r="M53" s="159"/>
    </row>
    <row r="54" spans="1:13" x14ac:dyDescent="0.25">
      <c r="A54" s="312"/>
      <c r="B54" s="312"/>
      <c r="C54" s="312"/>
      <c r="D54" s="312"/>
      <c r="E54" s="312"/>
      <c r="F54" s="312"/>
      <c r="G54" s="312"/>
      <c r="H54" s="159"/>
      <c r="I54" s="159"/>
      <c r="J54" s="159"/>
      <c r="K54" s="159"/>
      <c r="L54" s="159"/>
      <c r="M54" s="159"/>
    </row>
    <row r="55" spans="1:13" x14ac:dyDescent="0.25">
      <c r="A55" s="312"/>
      <c r="B55" s="312"/>
      <c r="C55" s="312"/>
      <c r="D55" s="312"/>
      <c r="E55" s="312"/>
      <c r="F55" s="312"/>
      <c r="G55" s="312"/>
      <c r="H55" s="159"/>
      <c r="I55" s="159"/>
      <c r="J55" s="159"/>
      <c r="K55" s="159"/>
      <c r="L55" s="159"/>
      <c r="M55" s="159"/>
    </row>
    <row r="56" spans="1:13" x14ac:dyDescent="0.25">
      <c r="A56" s="312"/>
      <c r="B56" s="312"/>
      <c r="C56" s="312"/>
      <c r="D56" s="312"/>
      <c r="E56" s="312"/>
      <c r="F56" s="312"/>
      <c r="G56" s="312"/>
      <c r="H56" s="159"/>
      <c r="I56" s="159"/>
      <c r="J56" s="159"/>
      <c r="K56" s="159"/>
      <c r="L56" s="159"/>
      <c r="M56" s="159"/>
    </row>
    <row r="57" spans="1:13" x14ac:dyDescent="0.25">
      <c r="A57" s="312"/>
      <c r="B57" s="312"/>
      <c r="C57" s="312"/>
      <c r="D57" s="312"/>
      <c r="E57" s="312"/>
      <c r="F57" s="312"/>
      <c r="G57" s="312"/>
      <c r="H57" s="159"/>
      <c r="I57" s="159"/>
      <c r="J57" s="159"/>
      <c r="K57" s="159"/>
      <c r="L57" s="159"/>
      <c r="M57" s="159"/>
    </row>
    <row r="58" spans="1:13" x14ac:dyDescent="0.25">
      <c r="A58" s="312"/>
      <c r="B58" s="312"/>
      <c r="C58" s="312"/>
      <c r="D58" s="312"/>
      <c r="E58" s="312"/>
      <c r="F58" s="312"/>
      <c r="G58" s="312"/>
    </row>
    <row r="59" spans="1:13" ht="15" customHeight="1" x14ac:dyDescent="0.25">
      <c r="A59" s="312"/>
      <c r="B59" s="312"/>
      <c r="C59" s="312"/>
      <c r="D59" s="312"/>
      <c r="E59" s="312"/>
      <c r="F59" s="312"/>
      <c r="G59" s="312"/>
    </row>
    <row r="60" spans="1:13" ht="15" customHeight="1" x14ac:dyDescent="0.25">
      <c r="A60" s="312"/>
      <c r="B60" s="312"/>
      <c r="C60" s="312"/>
      <c r="D60" s="312"/>
      <c r="E60" s="312"/>
      <c r="F60" s="312"/>
      <c r="G60" s="312"/>
    </row>
    <row r="61" spans="1:13" ht="15" customHeight="1" x14ac:dyDescent="0.25">
      <c r="A61" s="312"/>
      <c r="B61" s="312"/>
      <c r="C61" s="312"/>
      <c r="D61" s="312"/>
      <c r="E61" s="312"/>
      <c r="F61" s="312"/>
      <c r="G61" s="312"/>
    </row>
    <row r="62" spans="1:13" ht="15" customHeight="1" x14ac:dyDescent="0.25">
      <c r="A62" s="312"/>
      <c r="B62" s="312"/>
      <c r="C62" s="312"/>
      <c r="D62" s="312"/>
      <c r="E62" s="312"/>
      <c r="F62" s="312"/>
      <c r="G62" s="312"/>
    </row>
    <row r="63" spans="1:13" x14ac:dyDescent="0.25">
      <c r="A63" s="312"/>
      <c r="B63" s="312"/>
      <c r="C63" s="312"/>
      <c r="D63" s="312"/>
      <c r="E63" s="312"/>
      <c r="F63" s="312"/>
      <c r="G63" s="312"/>
    </row>
    <row r="64" spans="1:13" x14ac:dyDescent="0.25">
      <c r="A64" s="312"/>
      <c r="B64" s="312"/>
      <c r="C64" s="312"/>
      <c r="D64" s="312"/>
      <c r="E64" s="312"/>
      <c r="F64" s="312"/>
      <c r="G64" s="312"/>
    </row>
    <row r="65" spans="1:8" x14ac:dyDescent="0.25">
      <c r="A65" s="312"/>
      <c r="B65" s="312"/>
      <c r="C65" s="312"/>
      <c r="D65" s="312"/>
      <c r="E65" s="312"/>
      <c r="F65" s="312"/>
      <c r="G65" s="312"/>
    </row>
    <row r="66" spans="1:8" x14ac:dyDescent="0.25">
      <c r="A66" s="312"/>
      <c r="B66" s="312"/>
      <c r="C66" s="312"/>
      <c r="D66" s="312"/>
      <c r="E66" s="312"/>
      <c r="F66" s="312"/>
      <c r="G66" s="312"/>
    </row>
    <row r="67" spans="1:8" x14ac:dyDescent="0.25">
      <c r="A67" s="312"/>
      <c r="B67" s="312"/>
      <c r="C67" s="312"/>
      <c r="D67" s="312"/>
      <c r="E67" s="312"/>
      <c r="F67" s="312"/>
      <c r="G67" s="312"/>
    </row>
    <row r="68" spans="1:8" x14ac:dyDescent="0.25">
      <c r="A68" s="312"/>
      <c r="B68" s="312"/>
      <c r="C68" s="312"/>
      <c r="D68" s="312"/>
      <c r="E68" s="312"/>
      <c r="F68" s="312"/>
      <c r="G68" s="312"/>
    </row>
    <row r="69" spans="1:8" x14ac:dyDescent="0.25">
      <c r="A69" s="312"/>
      <c r="B69" s="312"/>
      <c r="C69" s="312"/>
      <c r="D69" s="312"/>
      <c r="E69" s="312"/>
      <c r="F69" s="312"/>
      <c r="G69" s="312"/>
    </row>
    <row r="70" spans="1:8" x14ac:dyDescent="0.25">
      <c r="A70" s="312"/>
      <c r="B70" s="312"/>
      <c r="C70" s="312"/>
      <c r="D70" s="312"/>
      <c r="E70" s="312"/>
      <c r="F70" s="312"/>
      <c r="G70" s="312"/>
    </row>
    <row r="71" spans="1:8" x14ac:dyDescent="0.25">
      <c r="A71" s="312"/>
      <c r="B71" s="312"/>
      <c r="C71" s="312"/>
      <c r="D71" s="312"/>
      <c r="E71" s="312"/>
      <c r="F71" s="312"/>
      <c r="G71" s="312"/>
    </row>
    <row r="72" spans="1:8" x14ac:dyDescent="0.25">
      <c r="A72" s="312"/>
      <c r="B72" s="312"/>
      <c r="C72" s="312"/>
      <c r="D72" s="312"/>
      <c r="E72" s="312"/>
      <c r="F72" s="312"/>
      <c r="G72" s="312"/>
    </row>
    <row r="73" spans="1:8" x14ac:dyDescent="0.25">
      <c r="A73" s="429"/>
      <c r="B73" s="429"/>
      <c r="C73" s="429"/>
      <c r="D73" s="429"/>
      <c r="E73" s="429"/>
      <c r="F73" s="429"/>
      <c r="G73" s="429"/>
    </row>
    <row r="74" spans="1:8" x14ac:dyDescent="0.25">
      <c r="A74" s="312"/>
      <c r="B74" s="312"/>
      <c r="C74" s="312"/>
      <c r="D74" s="312"/>
      <c r="E74" s="312"/>
      <c r="F74" s="312"/>
      <c r="G74" s="312"/>
      <c r="H74" s="312"/>
    </row>
    <row r="75" spans="1:8" x14ac:dyDescent="0.25">
      <c r="A75" s="312"/>
      <c r="B75" s="312"/>
      <c r="C75" s="312"/>
      <c r="D75" s="312"/>
      <c r="E75" s="312"/>
      <c r="F75" s="312"/>
      <c r="G75" s="312"/>
      <c r="H75" s="312"/>
    </row>
    <row r="76" spans="1:8" x14ac:dyDescent="0.25">
      <c r="A76" s="312"/>
      <c r="B76" s="312"/>
      <c r="C76" s="312"/>
      <c r="D76" s="312"/>
      <c r="E76" s="312"/>
      <c r="F76" s="312"/>
      <c r="G76" s="312"/>
      <c r="H76" s="312"/>
    </row>
    <row r="77" spans="1:8" x14ac:dyDescent="0.25">
      <c r="A77" s="312"/>
      <c r="B77" s="312"/>
      <c r="C77" s="312"/>
      <c r="D77" s="312"/>
      <c r="E77" s="312"/>
      <c r="F77" s="312"/>
      <c r="G77" s="312"/>
      <c r="H77" s="312"/>
    </row>
    <row r="78" spans="1:8" x14ac:dyDescent="0.25">
      <c r="A78" s="312"/>
      <c r="B78" s="312"/>
      <c r="C78" s="312"/>
      <c r="D78" s="312"/>
      <c r="E78" s="312"/>
      <c r="F78" s="312"/>
      <c r="G78" s="312"/>
      <c r="H78" s="312"/>
    </row>
    <row r="79" spans="1:8" x14ac:dyDescent="0.25">
      <c r="A79" s="312"/>
      <c r="B79" s="312"/>
      <c r="C79" s="312"/>
      <c r="D79" s="312"/>
      <c r="E79" s="312"/>
      <c r="F79" s="312"/>
      <c r="G79" s="312"/>
      <c r="H79" s="312"/>
    </row>
    <row r="80" spans="1:8" x14ac:dyDescent="0.25">
      <c r="A80" s="312"/>
      <c r="B80" s="312"/>
      <c r="C80" s="312"/>
      <c r="D80" s="312"/>
      <c r="E80" s="312"/>
      <c r="F80" s="312"/>
      <c r="G80" s="312"/>
      <c r="H80" s="312"/>
    </row>
    <row r="81" spans="1:9" x14ac:dyDescent="0.25">
      <c r="A81" s="312"/>
      <c r="B81" s="312"/>
      <c r="C81" s="312"/>
      <c r="D81" s="312"/>
      <c r="E81" s="312"/>
      <c r="F81" s="312"/>
      <c r="G81" s="312"/>
      <c r="H81" s="312"/>
    </row>
    <row r="82" spans="1:9" x14ac:dyDescent="0.25">
      <c r="A82" s="312"/>
      <c r="B82" s="312"/>
      <c r="C82" s="312"/>
      <c r="D82" s="312"/>
      <c r="E82" s="312"/>
      <c r="F82" s="312"/>
      <c r="G82" s="312"/>
      <c r="H82" s="312"/>
    </row>
    <row r="83" spans="1:9" x14ac:dyDescent="0.25">
      <c r="A83" s="312"/>
      <c r="B83" s="312"/>
      <c r="C83" s="312"/>
      <c r="D83" s="312"/>
      <c r="E83" s="312"/>
      <c r="F83" s="312"/>
      <c r="G83" s="312"/>
      <c r="H83" s="312"/>
    </row>
    <row r="84" spans="1:9" x14ac:dyDescent="0.25">
      <c r="A84" s="312"/>
      <c r="B84" s="312"/>
      <c r="C84" s="312"/>
      <c r="D84" s="312"/>
      <c r="E84" s="312"/>
      <c r="F84" s="312"/>
      <c r="G84" s="312"/>
      <c r="H84" s="312"/>
    </row>
    <row r="85" spans="1:9" x14ac:dyDescent="0.25">
      <c r="A85" s="312"/>
      <c r="B85" s="312"/>
      <c r="C85" s="312"/>
      <c r="D85" s="312"/>
      <c r="E85" s="312"/>
      <c r="F85" s="312"/>
      <c r="G85" s="312"/>
      <c r="H85" s="312"/>
    </row>
    <row r="86" spans="1:9" x14ac:dyDescent="0.25">
      <c r="A86" s="312"/>
      <c r="B86" s="312"/>
      <c r="C86" s="312"/>
      <c r="D86" s="312"/>
      <c r="E86" s="312"/>
      <c r="F86" s="312"/>
      <c r="G86" s="312"/>
      <c r="H86" s="312"/>
    </row>
    <row r="87" spans="1:9" x14ac:dyDescent="0.25">
      <c r="A87" s="312"/>
      <c r="B87" s="312"/>
      <c r="C87" s="312"/>
      <c r="D87" s="312"/>
      <c r="E87" s="312"/>
      <c r="F87" s="312"/>
      <c r="G87" s="312"/>
      <c r="H87" s="312"/>
    </row>
    <row r="88" spans="1:9" x14ac:dyDescent="0.25">
      <c r="A88" s="312"/>
      <c r="B88" s="312"/>
      <c r="C88" s="312"/>
      <c r="D88" s="312"/>
      <c r="E88" s="312"/>
      <c r="F88" s="312"/>
      <c r="G88" s="312"/>
      <c r="H88" s="312"/>
    </row>
    <row r="89" spans="1:9" x14ac:dyDescent="0.25">
      <c r="A89" s="312"/>
      <c r="B89" s="312"/>
      <c r="C89" s="312"/>
      <c r="D89" s="312"/>
      <c r="E89" s="312"/>
      <c r="F89" s="312"/>
      <c r="G89" s="312"/>
      <c r="H89" s="312"/>
    </row>
    <row r="90" spans="1:9" x14ac:dyDescent="0.25">
      <c r="A90" s="312"/>
      <c r="B90" s="312"/>
      <c r="C90" s="312"/>
      <c r="D90" s="312"/>
      <c r="E90" s="312"/>
      <c r="F90" s="312"/>
      <c r="G90" s="312"/>
      <c r="H90" s="312"/>
    </row>
    <row r="91" spans="1:9" x14ac:dyDescent="0.25">
      <c r="A91" s="312"/>
      <c r="B91" s="312"/>
      <c r="C91" s="312"/>
      <c r="D91" s="312"/>
      <c r="E91" s="312"/>
      <c r="F91" s="312"/>
      <c r="G91" s="312"/>
      <c r="H91" s="312"/>
    </row>
    <row r="92" spans="1:9" x14ac:dyDescent="0.25">
      <c r="A92" s="312"/>
      <c r="B92" s="312"/>
      <c r="C92" s="312"/>
      <c r="D92" s="312"/>
      <c r="E92" s="312"/>
      <c r="F92" s="312"/>
      <c r="G92" s="312"/>
      <c r="H92" s="312"/>
    </row>
    <row r="93" spans="1:9" x14ac:dyDescent="0.25">
      <c r="A93" s="159"/>
      <c r="B93" s="159"/>
      <c r="C93" s="159"/>
      <c r="D93" s="159"/>
      <c r="E93" s="159"/>
      <c r="F93" s="159"/>
      <c r="G93" s="159"/>
      <c r="H93" s="159"/>
    </row>
    <row r="94" spans="1:9" x14ac:dyDescent="0.2">
      <c r="A94" s="423" t="s">
        <v>170</v>
      </c>
      <c r="B94" s="423"/>
      <c r="C94" s="423"/>
      <c r="D94" s="423"/>
      <c r="E94" s="423"/>
      <c r="F94" s="423"/>
      <c r="G94" s="423"/>
      <c r="H94" s="423"/>
      <c r="I94" s="423"/>
    </row>
    <row r="95" spans="1:9" x14ac:dyDescent="0.25">
      <c r="A95" s="424" t="s">
        <v>171</v>
      </c>
      <c r="B95" s="424"/>
      <c r="C95" s="424"/>
      <c r="D95" s="424"/>
      <c r="E95" s="424"/>
      <c r="F95" s="424"/>
      <c r="G95" s="424"/>
      <c r="H95" s="424"/>
      <c r="I95" s="424"/>
    </row>
    <row r="96" spans="1:9" x14ac:dyDescent="0.25">
      <c r="A96" s="424"/>
      <c r="B96" s="424"/>
      <c r="C96" s="424"/>
      <c r="D96" s="424"/>
      <c r="E96" s="424"/>
      <c r="F96" s="424"/>
      <c r="G96" s="424"/>
      <c r="H96" s="424"/>
      <c r="I96" s="424"/>
    </row>
    <row r="97" spans="1:9" x14ac:dyDescent="0.25">
      <c r="A97" s="424"/>
      <c r="B97" s="424"/>
      <c r="C97" s="424"/>
      <c r="D97" s="424"/>
      <c r="E97" s="424"/>
      <c r="F97" s="424"/>
      <c r="G97" s="424"/>
      <c r="H97" s="424"/>
      <c r="I97" s="424"/>
    </row>
    <row r="98" spans="1:9" x14ac:dyDescent="0.25">
      <c r="A98" s="424"/>
      <c r="B98" s="424"/>
      <c r="C98" s="424"/>
      <c r="D98" s="424"/>
      <c r="E98" s="424"/>
      <c r="F98" s="424"/>
      <c r="G98" s="424"/>
      <c r="H98" s="424"/>
      <c r="I98" s="424"/>
    </row>
  </sheetData>
  <mergeCells count="17">
    <mergeCell ref="A74:H92"/>
    <mergeCell ref="A94:I94"/>
    <mergeCell ref="A95:I98"/>
    <mergeCell ref="H18:M18"/>
    <mergeCell ref="H19:M19"/>
    <mergeCell ref="A23:G23"/>
    <mergeCell ref="A24:G41"/>
    <mergeCell ref="A42:G57"/>
    <mergeCell ref="A58:G73"/>
    <mergeCell ref="A2:G2"/>
    <mergeCell ref="I2:L17"/>
    <mergeCell ref="A3:B3"/>
    <mergeCell ref="C3:E3"/>
    <mergeCell ref="F3:G3"/>
    <mergeCell ref="A16:E16"/>
    <mergeCell ref="A17:B17"/>
    <mergeCell ref="D17:E17"/>
  </mergeCells>
  <hyperlinks>
    <hyperlink ref="H19" r:id="rId1" xr:uid="{60F3A7B3-C9F5-4AFB-B2B3-EDEB8BE684E6}"/>
  </hyperlinks>
  <pageMargins left="0.7" right="0.7" top="0.75" bottom="0.75" header="0.3" footer="0.3"/>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BE2FE-2494-4A85-B5EC-9377D82628BB}">
  <dimension ref="A1:L110"/>
  <sheetViews>
    <sheetView zoomScale="70" zoomScaleNormal="70" workbookViewId="0"/>
  </sheetViews>
  <sheetFormatPr baseColWidth="10" defaultColWidth="11.42578125" defaultRowHeight="15" x14ac:dyDescent="0.25"/>
  <cols>
    <col min="2" max="2" width="12.7109375" customWidth="1"/>
    <col min="8" max="8" width="16.28515625" bestFit="1" customWidth="1"/>
    <col min="9" max="9" width="16.28515625" customWidth="1"/>
    <col min="11" max="11" width="14.140625" bestFit="1" customWidth="1"/>
  </cols>
  <sheetData>
    <row r="1" spans="1:12" x14ac:dyDescent="0.25">
      <c r="A1" s="2" t="s">
        <v>36</v>
      </c>
      <c r="B1" s="309" t="s">
        <v>172</v>
      </c>
      <c r="C1" s="309"/>
    </row>
    <row r="3" spans="1:12" x14ac:dyDescent="0.25">
      <c r="A3" s="430" t="s">
        <v>173</v>
      </c>
      <c r="B3" s="431"/>
      <c r="C3" s="148"/>
      <c r="D3" s="430" t="s">
        <v>174</v>
      </c>
      <c r="E3" s="431"/>
      <c r="F3" s="148"/>
      <c r="G3" s="430" t="s">
        <v>175</v>
      </c>
      <c r="H3" s="431"/>
      <c r="I3" s="148"/>
      <c r="K3" s="160" t="s">
        <v>176</v>
      </c>
      <c r="L3" s="18"/>
    </row>
    <row r="4" spans="1:12" x14ac:dyDescent="0.25">
      <c r="A4" s="161" t="s">
        <v>97</v>
      </c>
      <c r="B4" s="162" t="s">
        <v>177</v>
      </c>
      <c r="C4" s="148"/>
      <c r="D4" s="161" t="s">
        <v>29</v>
      </c>
      <c r="E4" s="163" t="s">
        <v>12</v>
      </c>
      <c r="F4" s="164" t="s">
        <v>13</v>
      </c>
      <c r="G4" s="161" t="s">
        <v>31</v>
      </c>
      <c r="H4" s="162" t="s">
        <v>178</v>
      </c>
      <c r="I4" s="148"/>
      <c r="J4" s="18"/>
      <c r="K4" s="165" t="s">
        <v>178</v>
      </c>
    </row>
    <row r="5" spans="1:12" x14ac:dyDescent="0.25">
      <c r="A5" s="91">
        <v>1974</v>
      </c>
      <c r="B5" s="166">
        <v>1577</v>
      </c>
      <c r="C5" s="1"/>
      <c r="D5" s="91"/>
      <c r="E5" s="166"/>
      <c r="F5" s="167"/>
      <c r="G5" s="91"/>
      <c r="H5" s="166">
        <f>B5</f>
        <v>1577</v>
      </c>
      <c r="I5" s="1"/>
      <c r="K5" s="168">
        <f>B5</f>
        <v>1577</v>
      </c>
    </row>
    <row r="6" spans="1:12" x14ac:dyDescent="0.25">
      <c r="A6" s="40"/>
      <c r="B6" s="41"/>
      <c r="C6" s="1"/>
      <c r="D6" s="169">
        <f>IF(A6="",(B7-B5)/(A7-A5),"")</f>
        <v>197.125</v>
      </c>
      <c r="E6" s="41"/>
      <c r="F6" s="167"/>
      <c r="G6" s="170">
        <f>(LN(B7)-LN(B5))/(A7-A5)</f>
        <v>8.6643397569993175E-2</v>
      </c>
      <c r="H6" s="41"/>
      <c r="I6" s="1"/>
      <c r="K6" s="168"/>
    </row>
    <row r="7" spans="1:12" x14ac:dyDescent="0.25">
      <c r="A7" s="40">
        <v>1982</v>
      </c>
      <c r="B7" s="41">
        <v>3154</v>
      </c>
      <c r="C7" s="46">
        <f>IF(D7="",(D6/D8),"")</f>
        <v>0.72874306839186687</v>
      </c>
      <c r="D7" s="40"/>
      <c r="E7" s="171">
        <f>D6/D8</f>
        <v>0.72874306839186687</v>
      </c>
      <c r="F7" s="172">
        <f>100%-E7</f>
        <v>0.27125693160813313</v>
      </c>
      <c r="G7" s="40"/>
      <c r="H7" s="41">
        <f>B7</f>
        <v>3154</v>
      </c>
      <c r="I7" s="1"/>
      <c r="K7" s="168">
        <f>B7</f>
        <v>3154</v>
      </c>
    </row>
    <row r="8" spans="1:12" x14ac:dyDescent="0.25">
      <c r="A8" s="40"/>
      <c r="B8" s="41"/>
      <c r="C8" s="1"/>
      <c r="D8" s="169">
        <f>IF(A8="",(B9-B7)/(A9-A7),"")</f>
        <v>270.5</v>
      </c>
      <c r="E8" s="173"/>
      <c r="F8" s="172"/>
      <c r="G8" s="170">
        <f>(LN(B9)-LN(B7))/(A9-A7)</f>
        <v>6.5303225534997678E-2</v>
      </c>
      <c r="H8" s="41"/>
      <c r="I8" s="1"/>
      <c r="K8" s="168"/>
    </row>
    <row r="9" spans="1:12" x14ac:dyDescent="0.25">
      <c r="A9" s="40">
        <v>1990</v>
      </c>
      <c r="B9" s="41">
        <v>5318</v>
      </c>
      <c r="C9" s="46">
        <f>IF(D9="",(D8/D10),"")</f>
        <v>0.49019769357495879</v>
      </c>
      <c r="D9" s="40"/>
      <c r="E9" s="171">
        <f>D8/D10</f>
        <v>0.49019769357495879</v>
      </c>
      <c r="F9" s="172">
        <f>100%-E9</f>
        <v>0.50980230642504121</v>
      </c>
      <c r="G9" s="40"/>
      <c r="H9" s="41">
        <f>B9</f>
        <v>5318</v>
      </c>
      <c r="I9" s="1"/>
      <c r="K9" s="168">
        <f>B9</f>
        <v>5318</v>
      </c>
    </row>
    <row r="10" spans="1:12" x14ac:dyDescent="0.25">
      <c r="A10" s="40"/>
      <c r="B10" s="41"/>
      <c r="C10" s="1"/>
      <c r="D10" s="169">
        <f>IF(A10="",(B11-B9)/(A11-A9),"")</f>
        <v>551.81818181818187</v>
      </c>
      <c r="E10" s="173"/>
      <c r="F10" s="172"/>
      <c r="G10" s="170">
        <f>(LN(B11)-LN(B9))/(A11-A9)</f>
        <v>6.9223897872269416E-2</v>
      </c>
      <c r="H10" s="41"/>
      <c r="I10" s="1"/>
      <c r="K10" s="168"/>
    </row>
    <row r="11" spans="1:12" x14ac:dyDescent="0.25">
      <c r="A11" s="40">
        <v>2001</v>
      </c>
      <c r="B11" s="41">
        <v>11388</v>
      </c>
      <c r="C11" s="46">
        <f>IF(D11="",(D10/D12),"")</f>
        <v>1.2400408580183861</v>
      </c>
      <c r="D11" s="40"/>
      <c r="E11" s="171">
        <f>D10/D12</f>
        <v>1.2400408580183861</v>
      </c>
      <c r="F11" s="172">
        <f>ABS(100%-E11)</f>
        <v>0.24004085801838615</v>
      </c>
      <c r="G11" s="40"/>
      <c r="H11" s="41">
        <f>B11</f>
        <v>11388</v>
      </c>
      <c r="I11" s="1"/>
      <c r="K11" s="168">
        <f>B11</f>
        <v>11388</v>
      </c>
    </row>
    <row r="12" spans="1:12" x14ac:dyDescent="0.25">
      <c r="A12" s="40"/>
      <c r="B12" s="41"/>
      <c r="C12" s="1"/>
      <c r="D12" s="169">
        <f>IF(A12="",(B13-B11)/(A13-A11),"")</f>
        <v>445</v>
      </c>
      <c r="E12" s="41"/>
      <c r="F12" s="1"/>
      <c r="G12" s="170">
        <f>(LN(B13)-LN(B11))/(A13-A11)</f>
        <v>3.3483632356904991E-2</v>
      </c>
      <c r="H12" s="41"/>
      <c r="I12" s="1"/>
      <c r="K12" s="168"/>
    </row>
    <row r="13" spans="1:12" x14ac:dyDescent="0.25">
      <c r="A13" s="40">
        <v>2010</v>
      </c>
      <c r="B13" s="41">
        <v>15393</v>
      </c>
      <c r="C13" s="1"/>
      <c r="D13" s="40"/>
      <c r="E13" s="41"/>
      <c r="F13" s="1"/>
      <c r="G13" s="55"/>
      <c r="H13" s="56">
        <f>B13</f>
        <v>15393</v>
      </c>
      <c r="I13" s="1"/>
      <c r="K13" s="174">
        <f>B13</f>
        <v>15393</v>
      </c>
    </row>
    <row r="14" spans="1:12" x14ac:dyDescent="0.25">
      <c r="A14" s="40"/>
      <c r="B14" s="41"/>
      <c r="C14" s="175" t="s">
        <v>54</v>
      </c>
      <c r="D14" s="90">
        <f>AVERAGE(D8:D12)</f>
        <v>422.43939393939399</v>
      </c>
      <c r="E14" s="176"/>
      <c r="F14" s="1"/>
      <c r="G14" s="1"/>
      <c r="H14" s="1"/>
      <c r="I14" s="1"/>
    </row>
    <row r="15" spans="1:12" x14ac:dyDescent="0.25">
      <c r="A15" s="305" t="s">
        <v>34</v>
      </c>
      <c r="B15" s="306"/>
      <c r="C15" s="175"/>
      <c r="D15" s="43"/>
      <c r="E15" s="1"/>
      <c r="F15" s="1"/>
      <c r="G15" s="305" t="s">
        <v>34</v>
      </c>
      <c r="H15" s="306"/>
      <c r="I15" s="148"/>
      <c r="J15" s="305" t="s">
        <v>34</v>
      </c>
      <c r="K15" s="306"/>
    </row>
    <row r="16" spans="1:12" x14ac:dyDescent="0.25">
      <c r="A16" s="161" t="s">
        <v>97</v>
      </c>
      <c r="B16" s="162" t="s">
        <v>177</v>
      </c>
      <c r="C16" s="1"/>
      <c r="E16" s="177"/>
      <c r="F16" s="1"/>
      <c r="G16" s="178" t="s">
        <v>97</v>
      </c>
      <c r="H16" s="179" t="s">
        <v>177</v>
      </c>
      <c r="I16" s="1"/>
      <c r="J16" s="178" t="s">
        <v>97</v>
      </c>
      <c r="K16" s="179" t="s">
        <v>177</v>
      </c>
    </row>
    <row r="17" spans="1:12" x14ac:dyDescent="0.25">
      <c r="A17" s="40">
        <v>2025</v>
      </c>
      <c r="B17" s="180">
        <f>B13+(D14*(A17-A13))</f>
        <v>21729.590909090912</v>
      </c>
      <c r="C17" s="1"/>
      <c r="D17" s="1"/>
      <c r="E17" s="1"/>
      <c r="F17" s="1"/>
      <c r="G17" s="91">
        <v>2025</v>
      </c>
      <c r="H17" s="181">
        <f>POWER(2.71828182845904,(LN(B13)+$G$12*(A17-$A$13)))</f>
        <v>25436.047122175198</v>
      </c>
      <c r="I17" s="182"/>
      <c r="J17" s="91">
        <v>2025</v>
      </c>
      <c r="K17" s="183">
        <f>ROUNDUP((B17+H17)/2,0)</f>
        <v>23583</v>
      </c>
    </row>
    <row r="18" spans="1:12" x14ac:dyDescent="0.25">
      <c r="A18" s="40"/>
      <c r="B18" s="41"/>
      <c r="C18" s="1"/>
      <c r="D18" s="1"/>
      <c r="E18" s="1"/>
      <c r="F18" s="1"/>
      <c r="G18" s="40"/>
      <c r="H18" s="41"/>
      <c r="I18" s="1"/>
      <c r="J18" s="40"/>
      <c r="K18" s="184"/>
    </row>
    <row r="19" spans="1:12" x14ac:dyDescent="0.25">
      <c r="A19" s="55">
        <v>2050</v>
      </c>
      <c r="B19" s="185">
        <f>B17+($D$14*(A19-A17))</f>
        <v>32290.57575757576</v>
      </c>
      <c r="C19" s="1"/>
      <c r="D19" s="1"/>
      <c r="E19" s="1"/>
      <c r="F19" s="1"/>
      <c r="G19" s="55">
        <v>2050</v>
      </c>
      <c r="H19" s="185">
        <f>POWER(2.71828182845904,(LN(H17)+$G$12*(A19-$A$17)))</f>
        <v>58748.061392425232</v>
      </c>
      <c r="I19" s="182"/>
      <c r="J19" s="55">
        <v>2050</v>
      </c>
      <c r="K19" s="186">
        <f>ROUNDUP((B19+H19)/2,0)</f>
        <v>45520</v>
      </c>
    </row>
    <row r="20" spans="1:12" x14ac:dyDescent="0.25">
      <c r="H20" s="187"/>
      <c r="I20" s="187"/>
    </row>
    <row r="24" spans="1:12" x14ac:dyDescent="0.25">
      <c r="L24" t="s">
        <v>179</v>
      </c>
    </row>
    <row r="51" spans="1:12" x14ac:dyDescent="0.25">
      <c r="A51" t="s">
        <v>147</v>
      </c>
    </row>
    <row r="53" spans="1:12" x14ac:dyDescent="0.25">
      <c r="D53" s="18"/>
      <c r="L53" s="18"/>
    </row>
    <row r="102" spans="1:11" ht="15" customHeight="1" x14ac:dyDescent="0.25">
      <c r="A102" t="s">
        <v>180</v>
      </c>
    </row>
    <row r="104" spans="1:11" ht="15" customHeight="1" x14ac:dyDescent="0.25">
      <c r="A104" s="386" t="s">
        <v>181</v>
      </c>
      <c r="B104" s="386"/>
      <c r="C104" s="386"/>
      <c r="D104" s="386"/>
      <c r="E104" s="386"/>
      <c r="F104" s="386"/>
      <c r="G104" s="386"/>
      <c r="H104" s="386"/>
      <c r="I104" s="386"/>
      <c r="J104" s="386"/>
      <c r="K104" s="386"/>
    </row>
    <row r="105" spans="1:11" x14ac:dyDescent="0.25">
      <c r="A105" s="386"/>
      <c r="B105" s="386"/>
      <c r="C105" s="386"/>
      <c r="D105" s="386"/>
      <c r="E105" s="386"/>
      <c r="F105" s="386"/>
      <c r="G105" s="386"/>
      <c r="H105" s="386"/>
      <c r="I105" s="386"/>
      <c r="J105" s="386"/>
      <c r="K105" s="386"/>
    </row>
    <row r="106" spans="1:11" x14ac:dyDescent="0.25">
      <c r="A106" s="386"/>
      <c r="B106" s="386"/>
      <c r="C106" s="386"/>
      <c r="D106" s="386"/>
      <c r="E106" s="386"/>
      <c r="F106" s="386"/>
      <c r="G106" s="386"/>
      <c r="H106" s="386"/>
      <c r="I106" s="386"/>
      <c r="J106" s="386"/>
      <c r="K106" s="386"/>
    </row>
    <row r="107" spans="1:11" x14ac:dyDescent="0.25">
      <c r="A107" s="386"/>
      <c r="B107" s="386"/>
      <c r="C107" s="386"/>
      <c r="D107" s="386"/>
      <c r="E107" s="386"/>
      <c r="F107" s="386"/>
      <c r="G107" s="386"/>
      <c r="H107" s="386"/>
      <c r="I107" s="386"/>
      <c r="J107" s="386"/>
      <c r="K107" s="386"/>
    </row>
    <row r="108" spans="1:11" x14ac:dyDescent="0.25">
      <c r="A108" s="386"/>
      <c r="B108" s="386"/>
      <c r="C108" s="386"/>
      <c r="D108" s="386"/>
      <c r="E108" s="386"/>
      <c r="F108" s="386"/>
      <c r="G108" s="386"/>
      <c r="H108" s="386"/>
      <c r="I108" s="386"/>
      <c r="J108" s="386"/>
      <c r="K108" s="386"/>
    </row>
    <row r="109" spans="1:11" x14ac:dyDescent="0.25">
      <c r="A109" s="386"/>
      <c r="B109" s="386"/>
      <c r="C109" s="386"/>
      <c r="D109" s="386"/>
      <c r="E109" s="386"/>
      <c r="F109" s="386"/>
      <c r="G109" s="386"/>
      <c r="H109" s="386"/>
      <c r="I109" s="386"/>
      <c r="J109" s="386"/>
      <c r="K109" s="386"/>
    </row>
    <row r="110" spans="1:11" x14ac:dyDescent="0.25">
      <c r="A110" s="386"/>
      <c r="B110" s="386"/>
      <c r="C110" s="386"/>
      <c r="D110" s="386"/>
      <c r="E110" s="386"/>
      <c r="F110" s="386"/>
      <c r="G110" s="386"/>
      <c r="H110" s="386"/>
      <c r="I110" s="386"/>
      <c r="J110" s="386"/>
      <c r="K110" s="386"/>
    </row>
  </sheetData>
  <mergeCells count="8">
    <mergeCell ref="J15:K15"/>
    <mergeCell ref="A104:K110"/>
    <mergeCell ref="B1:C1"/>
    <mergeCell ref="A3:B3"/>
    <mergeCell ref="D3:E3"/>
    <mergeCell ref="G3:H3"/>
    <mergeCell ref="A15:B15"/>
    <mergeCell ref="G15:H1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ED472-7F4D-43E6-8B6D-A2FFE6DB9384}">
  <dimension ref="A1:L97"/>
  <sheetViews>
    <sheetView showGridLines="0" zoomScale="70" zoomScaleNormal="70" workbookViewId="0"/>
  </sheetViews>
  <sheetFormatPr baseColWidth="10" defaultColWidth="11.42578125" defaultRowHeight="15.75" x14ac:dyDescent="0.25"/>
  <cols>
    <col min="1" max="1" width="19.85546875" customWidth="1"/>
    <col min="2" max="2" width="15.85546875" customWidth="1"/>
    <col min="5" max="5" width="23.42578125" customWidth="1"/>
    <col min="6" max="6" width="12.140625" style="225" bestFit="1" customWidth="1"/>
    <col min="7" max="7" width="29" style="226" customWidth="1"/>
  </cols>
  <sheetData>
    <row r="1" spans="1:7" x14ac:dyDescent="0.25">
      <c r="A1" s="216" t="s">
        <v>4</v>
      </c>
      <c r="B1" s="280" t="s">
        <v>5</v>
      </c>
      <c r="C1" s="281"/>
      <c r="D1" s="281"/>
      <c r="E1" s="281"/>
      <c r="F1" s="281"/>
      <c r="G1" s="282"/>
    </row>
    <row r="2" spans="1:7" x14ac:dyDescent="0.25">
      <c r="A2" s="283" t="s">
        <v>6</v>
      </c>
      <c r="B2" s="284"/>
      <c r="C2" s="284"/>
      <c r="D2" s="284"/>
      <c r="E2" s="284"/>
      <c r="F2" s="284"/>
      <c r="G2" s="285"/>
    </row>
    <row r="3" spans="1:7" x14ac:dyDescent="0.25">
      <c r="A3" s="286" t="s">
        <v>6</v>
      </c>
      <c r="B3" s="286"/>
      <c r="C3" s="287" t="s">
        <v>7</v>
      </c>
      <c r="D3" s="288"/>
      <c r="E3" s="289"/>
      <c r="F3" s="290" t="s">
        <v>8</v>
      </c>
      <c r="G3" s="290"/>
    </row>
    <row r="4" spans="1:7" x14ac:dyDescent="0.25">
      <c r="A4" s="217" t="s">
        <v>9</v>
      </c>
      <c r="B4" s="217" t="s">
        <v>10</v>
      </c>
      <c r="C4" s="217" t="s">
        <v>11</v>
      </c>
      <c r="D4" s="217" t="s">
        <v>12</v>
      </c>
      <c r="E4" s="217" t="s">
        <v>13</v>
      </c>
      <c r="F4" s="218" t="s">
        <v>14</v>
      </c>
      <c r="G4" s="217" t="s">
        <v>13</v>
      </c>
    </row>
    <row r="5" spans="1:7" x14ac:dyDescent="0.25">
      <c r="A5" s="219">
        <v>1950</v>
      </c>
      <c r="B5" s="219">
        <v>2691</v>
      </c>
      <c r="C5" s="219"/>
      <c r="D5" s="219"/>
      <c r="E5" s="219"/>
      <c r="F5" s="220"/>
      <c r="G5" s="219"/>
    </row>
    <row r="6" spans="1:7" x14ac:dyDescent="0.25">
      <c r="A6" s="219"/>
      <c r="B6" s="219"/>
      <c r="C6" s="221">
        <f>IF(A6="",(B7-B5)/(A7-A5),"")</f>
        <v>90.916666666666671</v>
      </c>
      <c r="D6" s="219"/>
      <c r="E6" s="219"/>
      <c r="F6" s="220">
        <f>+(LN(B7)-LN(B5))/(A7-A5)</f>
        <v>2.836167487429142E-2</v>
      </c>
      <c r="G6" s="219"/>
    </row>
    <row r="7" spans="1:7" x14ac:dyDescent="0.25">
      <c r="A7" s="219">
        <v>1962</v>
      </c>
      <c r="B7" s="219">
        <v>3782</v>
      </c>
      <c r="C7" s="221" t="str">
        <f t="shared" ref="C7" si="0">IF(A7="",(B8-B6)/(A8-A6),"")</f>
        <v/>
      </c>
      <c r="D7" s="222">
        <f>IF(C7="",(C6/C8),"")</f>
        <v>0.31314580941446618</v>
      </c>
      <c r="E7" s="222" cm="1">
        <f t="array" ref="E7">_xlfn.IFS(D7&lt;100%,100%-D7,D7&gt;100%,D7-100%)</f>
        <v>0.68685419058553387</v>
      </c>
      <c r="F7" s="220"/>
      <c r="G7" s="222">
        <f>+ABS((F6-F8))</f>
        <v>2.6051072089270523E-2</v>
      </c>
    </row>
    <row r="8" spans="1:7" x14ac:dyDescent="0.25">
      <c r="A8" s="219"/>
      <c r="B8" s="219"/>
      <c r="C8" s="221">
        <f>IF(A8="",(B9-B7)/(A9-A7),"")</f>
        <v>290.33333333333331</v>
      </c>
      <c r="D8" s="222" t="str">
        <f t="shared" ref="D8" si="1">IF(C8="",(C7/C9),"")</f>
        <v/>
      </c>
      <c r="E8" s="222"/>
      <c r="F8" s="220">
        <f>+(LN(B9)-LN(B7))/(A9-A7)</f>
        <v>5.4412746963561943E-2</v>
      </c>
      <c r="G8" s="219"/>
    </row>
    <row r="9" spans="1:7" x14ac:dyDescent="0.25">
      <c r="A9" s="219">
        <v>1974</v>
      </c>
      <c r="B9" s="219">
        <v>7266</v>
      </c>
      <c r="C9" s="221" t="str">
        <f t="shared" ref="C9" si="2">IF(A9="",(B10-B8)/(A10-A8),"")</f>
        <v/>
      </c>
      <c r="D9" s="222">
        <f>IF(C9="",(C8/C10),"")</f>
        <v>2.1626319056486651</v>
      </c>
      <c r="E9" s="222" cm="1">
        <f t="array" ref="E9">_xlfn.IFS(D9&lt;100%,100%-D9,D9&gt;100%,D9-100%)</f>
        <v>1.1626319056486651</v>
      </c>
      <c r="F9" s="220"/>
      <c r="G9" s="222">
        <f>+ABS((F8-F10))</f>
        <v>3.7180586642106141E-2</v>
      </c>
    </row>
    <row r="10" spans="1:7" x14ac:dyDescent="0.25">
      <c r="A10" s="219"/>
      <c r="B10" s="219"/>
      <c r="C10" s="221">
        <f>IF(A10="",(B11-B9)/(A11-A9),"")</f>
        <v>134.25</v>
      </c>
      <c r="D10" s="222" t="str">
        <f t="shared" ref="D10:D16" si="3">IF(C10="",(C9/C11),"")</f>
        <v/>
      </c>
      <c r="E10" s="222"/>
      <c r="F10" s="220">
        <f>+(LN(B11)-LN(B9))/(A11-A9)</f>
        <v>1.7232160321455803E-2</v>
      </c>
      <c r="G10" s="219"/>
    </row>
    <row r="11" spans="1:7" x14ac:dyDescent="0.25">
      <c r="A11" s="219">
        <v>1982</v>
      </c>
      <c r="B11" s="219">
        <v>8340</v>
      </c>
      <c r="C11" s="221" t="str">
        <f t="shared" ref="C11" si="4">IF(A11="",(B12-B10)/(A12-A10),"")</f>
        <v/>
      </c>
      <c r="D11" s="222">
        <f t="shared" si="3"/>
        <v>0.92506459948320419</v>
      </c>
      <c r="E11" s="222" cm="1">
        <f t="array" ref="E11">_xlfn.IFS(D11&lt;100%,100%-D11,D11&gt;100%,D11-100%)</f>
        <v>7.4935400516795814E-2</v>
      </c>
      <c r="F11" s="220"/>
      <c r="G11" s="222">
        <f>+ABS((F10-F12))</f>
        <v>9.4043033971114021E-4</v>
      </c>
    </row>
    <row r="12" spans="1:7" x14ac:dyDescent="0.25">
      <c r="A12" s="219"/>
      <c r="B12" s="219"/>
      <c r="C12" s="221">
        <f>IF(A12="",(B13-B11)/(A13-A11),"")</f>
        <v>145.125</v>
      </c>
      <c r="D12" s="222" t="str">
        <f t="shared" si="3"/>
        <v/>
      </c>
      <c r="E12" s="222"/>
      <c r="F12" s="220">
        <f>+(LN(B13)-LN(B11))/(A13-A11)</f>
        <v>1.6291729981744663E-2</v>
      </c>
      <c r="G12" s="219"/>
    </row>
    <row r="13" spans="1:7" x14ac:dyDescent="0.25">
      <c r="A13" s="219">
        <v>1990</v>
      </c>
      <c r="B13" s="219">
        <v>9501</v>
      </c>
      <c r="C13" s="221" t="str">
        <f t="shared" ref="C13" si="5">IF(A13="",(B14-B12)/(A14-A12),"")</f>
        <v/>
      </c>
      <c r="D13" s="222">
        <f t="shared" si="3"/>
        <v>1.7018923240938169</v>
      </c>
      <c r="E13" s="222" cm="1">
        <f t="array" ref="E13">_xlfn.IFS(D13&lt;100%,100%-D13,D13&gt;100%,D13-100%)</f>
        <v>0.70189232409381686</v>
      </c>
      <c r="F13" s="220"/>
      <c r="G13" s="222">
        <f>+ABS((F12-F14))</f>
        <v>7.7324812361494067E-3</v>
      </c>
    </row>
    <row r="14" spans="1:7" x14ac:dyDescent="0.25">
      <c r="A14" s="219"/>
      <c r="B14" s="219"/>
      <c r="C14" s="221">
        <f>IF(A14="",(B15-B13)/(A15-A13),"")</f>
        <v>85.272727272727266</v>
      </c>
      <c r="D14" s="222" t="str">
        <f t="shared" si="3"/>
        <v/>
      </c>
      <c r="E14" s="222"/>
      <c r="F14" s="220">
        <f>+(LN(B15)-LN(B13))/(A15-A13)</f>
        <v>8.5592487455952559E-3</v>
      </c>
      <c r="G14" s="219"/>
    </row>
    <row r="15" spans="1:7" x14ac:dyDescent="0.25">
      <c r="A15" s="219">
        <v>2001</v>
      </c>
      <c r="B15" s="219">
        <v>10439</v>
      </c>
      <c r="C15" s="221" t="str">
        <f t="shared" ref="C15" si="6">IF(A15="",(B16-B14)/(A16-A14),"")</f>
        <v/>
      </c>
      <c r="D15" s="222">
        <f t="shared" si="3"/>
        <v>0.30060890930456141</v>
      </c>
      <c r="E15" s="222" cm="1">
        <f t="array" ref="E15">_xlfn.IFS(D15&lt;100%,100%-D15,D15&gt;100%,D15-100%)</f>
        <v>0.69939109069543859</v>
      </c>
      <c r="F15" s="220"/>
      <c r="G15" s="222">
        <f>+ABS((F14-F16))</f>
        <v>1.5750194698089269E-2</v>
      </c>
    </row>
    <row r="16" spans="1:7" x14ac:dyDescent="0.25">
      <c r="A16" s="219"/>
      <c r="B16" s="219"/>
      <c r="C16" s="221">
        <f>IF(A16="",(B17-B15)/(A17-A15),"")</f>
        <v>283.66666666666669</v>
      </c>
      <c r="D16" s="222" t="str">
        <f t="shared" si="3"/>
        <v/>
      </c>
      <c r="E16" s="222"/>
      <c r="F16" s="220">
        <f>+(LN(B17)-LN(B15))/(A17-A15)</f>
        <v>2.4309443443684527E-2</v>
      </c>
      <c r="G16" s="219"/>
    </row>
    <row r="17" spans="1:12" x14ac:dyDescent="0.25">
      <c r="A17" s="219">
        <v>2010</v>
      </c>
      <c r="B17" s="219">
        <v>12992</v>
      </c>
      <c r="C17" s="221" t="str">
        <f>IF(A17="",(B30-B16)/(A30-A16),"")</f>
        <v/>
      </c>
      <c r="D17" s="223"/>
      <c r="E17" s="222"/>
      <c r="F17" s="220"/>
      <c r="G17" s="219"/>
    </row>
    <row r="18" spans="1:12" x14ac:dyDescent="0.25">
      <c r="A18" s="283" t="s">
        <v>15</v>
      </c>
      <c r="B18" s="284"/>
      <c r="C18" s="284"/>
      <c r="D18" s="284"/>
      <c r="E18" s="285"/>
      <c r="F18" s="295" t="s">
        <v>16</v>
      </c>
      <c r="G18" s="295"/>
      <c r="H18" s="291" t="s">
        <v>17</v>
      </c>
      <c r="I18" s="291"/>
      <c r="J18" s="291"/>
      <c r="K18" s="291"/>
      <c r="L18" s="291"/>
    </row>
    <row r="19" spans="1:12" x14ac:dyDescent="0.25">
      <c r="A19" s="219">
        <v>1974</v>
      </c>
      <c r="B19" s="219">
        <f>+B9</f>
        <v>7266</v>
      </c>
      <c r="C19" s="292"/>
      <c r="D19" s="293"/>
      <c r="E19" s="294"/>
      <c r="F19" s="219">
        <v>1990</v>
      </c>
      <c r="G19" s="219"/>
      <c r="H19" s="291"/>
      <c r="I19" s="291"/>
      <c r="J19" s="291"/>
      <c r="K19" s="291"/>
      <c r="L19" s="291"/>
    </row>
    <row r="20" spans="1:12" x14ac:dyDescent="0.25">
      <c r="A20" s="219"/>
      <c r="B20" s="219"/>
      <c r="C20" s="292">
        <f>+(B21-B19)/(A21-A19)</f>
        <v>134.25</v>
      </c>
      <c r="D20" s="293"/>
      <c r="E20" s="294"/>
      <c r="F20" s="219"/>
      <c r="G20" s="220">
        <f>+F14</f>
        <v>8.5592487455952559E-3</v>
      </c>
      <c r="H20" s="291"/>
      <c r="I20" s="291"/>
      <c r="J20" s="291"/>
      <c r="K20" s="291"/>
      <c r="L20" s="291"/>
    </row>
    <row r="21" spans="1:12" x14ac:dyDescent="0.25">
      <c r="A21" s="219">
        <v>1982</v>
      </c>
      <c r="B21" s="219">
        <f>+B11</f>
        <v>8340</v>
      </c>
      <c r="C21" s="292"/>
      <c r="D21" s="293"/>
      <c r="E21" s="294"/>
      <c r="F21" s="219">
        <v>2001</v>
      </c>
      <c r="G21" s="219"/>
      <c r="H21" s="291"/>
      <c r="I21" s="291"/>
      <c r="J21" s="291"/>
      <c r="K21" s="291"/>
      <c r="L21" s="291"/>
    </row>
    <row r="22" spans="1:12" x14ac:dyDescent="0.25">
      <c r="A22" s="219"/>
      <c r="B22" s="219"/>
      <c r="C22" s="292">
        <f>+(B23-B21)/(A23-A21)</f>
        <v>145.125</v>
      </c>
      <c r="D22" s="293"/>
      <c r="E22" s="294"/>
      <c r="F22" s="219"/>
      <c r="G22" s="220">
        <f>+F16</f>
        <v>2.4309443443684527E-2</v>
      </c>
      <c r="H22" s="291"/>
      <c r="I22" s="291"/>
      <c r="J22" s="291"/>
      <c r="K22" s="291"/>
      <c r="L22" s="291"/>
    </row>
    <row r="23" spans="1:12" x14ac:dyDescent="0.25">
      <c r="A23" s="219">
        <v>1990</v>
      </c>
      <c r="B23" s="219">
        <f>+B13</f>
        <v>9501</v>
      </c>
      <c r="C23" s="292"/>
      <c r="D23" s="293"/>
      <c r="E23" s="294"/>
      <c r="F23" s="219">
        <v>2010</v>
      </c>
      <c r="G23" s="219"/>
    </row>
    <row r="24" spans="1:12" x14ac:dyDescent="0.25">
      <c r="A24" s="219"/>
      <c r="B24" s="219"/>
      <c r="C24" s="292">
        <f>+(B25-B23)/(A25-A23)</f>
        <v>174.55</v>
      </c>
      <c r="D24" s="293"/>
      <c r="E24" s="294"/>
      <c r="F24" s="220"/>
      <c r="G24" s="219"/>
    </row>
    <row r="25" spans="1:12" x14ac:dyDescent="0.25">
      <c r="A25" s="219">
        <v>2010</v>
      </c>
      <c r="B25" s="219">
        <f>+B17</f>
        <v>12992</v>
      </c>
      <c r="C25" s="292"/>
      <c r="D25" s="293"/>
      <c r="E25" s="294"/>
      <c r="F25" s="296" t="s">
        <v>14</v>
      </c>
      <c r="G25" s="297">
        <f>+G22</f>
        <v>2.4309443443684527E-2</v>
      </c>
    </row>
    <row r="26" spans="1:12" x14ac:dyDescent="0.25">
      <c r="A26" s="217" t="s">
        <v>18</v>
      </c>
      <c r="B26" s="292">
        <f>+AVERAGE(C20,C22,C24)</f>
        <v>151.30833333333334</v>
      </c>
      <c r="C26" s="293"/>
      <c r="D26" s="293"/>
      <c r="E26" s="294"/>
      <c r="F26" s="296"/>
      <c r="G26" s="297"/>
    </row>
    <row r="27" spans="1:12" x14ac:dyDescent="0.25">
      <c r="A27" s="283" t="s">
        <v>19</v>
      </c>
      <c r="B27" s="284"/>
      <c r="C27" s="284"/>
      <c r="D27" s="284"/>
      <c r="E27" s="285"/>
      <c r="F27" s="283" t="s">
        <v>19</v>
      </c>
      <c r="G27" s="285"/>
      <c r="H27" s="18"/>
      <c r="I27" s="18"/>
      <c r="J27" s="18"/>
      <c r="K27" s="18"/>
    </row>
    <row r="28" spans="1:12" x14ac:dyDescent="0.25">
      <c r="A28" s="219">
        <v>2025</v>
      </c>
      <c r="B28" s="299">
        <f>$B$17+$B$26*(A28-$A$17)</f>
        <v>15261.625</v>
      </c>
      <c r="C28" s="300"/>
      <c r="D28" s="300"/>
      <c r="E28" s="301"/>
      <c r="F28" s="224">
        <v>2025</v>
      </c>
      <c r="G28" s="224">
        <f>+POWER(2.71828182845904,(LN(B25)+($G$25)*(F28-F23)))</f>
        <v>18708.452649482057</v>
      </c>
    </row>
    <row r="29" spans="1:12" x14ac:dyDescent="0.25">
      <c r="A29" s="219">
        <v>2050</v>
      </c>
      <c r="B29" s="299">
        <f>$B$17+$B$26*(A29-$A$17)</f>
        <v>19044.333333333336</v>
      </c>
      <c r="C29" s="300"/>
      <c r="D29" s="300"/>
      <c r="E29" s="301"/>
      <c r="F29" s="224">
        <v>2050</v>
      </c>
      <c r="G29" s="224">
        <f>+POWER(2.71828182845904,(LN(B25)+($G$25)*(F29-F23)))</f>
        <v>34353.761616766918</v>
      </c>
    </row>
    <row r="30" spans="1:12" x14ac:dyDescent="0.25">
      <c r="A30" s="302"/>
      <c r="B30" s="302"/>
      <c r="C30" s="302"/>
      <c r="D30" s="302"/>
      <c r="E30" s="302"/>
    </row>
    <row r="31" spans="1:12" x14ac:dyDescent="0.25">
      <c r="A31" s="302"/>
      <c r="B31" s="302"/>
      <c r="C31" s="302"/>
      <c r="D31" s="302"/>
      <c r="E31" s="302"/>
    </row>
    <row r="32" spans="1:12" x14ac:dyDescent="0.25">
      <c r="A32" s="302"/>
      <c r="B32" s="302"/>
      <c r="C32" s="302"/>
      <c r="D32" s="302"/>
      <c r="E32" s="302"/>
    </row>
    <row r="33" spans="1:5" x14ac:dyDescent="0.25">
      <c r="A33" s="302"/>
      <c r="B33" s="302"/>
      <c r="C33" s="302"/>
      <c r="D33" s="302"/>
      <c r="E33" s="302"/>
    </row>
    <row r="34" spans="1:5" x14ac:dyDescent="0.25">
      <c r="A34" s="302"/>
      <c r="B34" s="302"/>
      <c r="C34" s="302"/>
      <c r="D34" s="302"/>
      <c r="E34" s="302"/>
    </row>
    <row r="35" spans="1:5" x14ac:dyDescent="0.25">
      <c r="A35" s="302"/>
      <c r="B35" s="302"/>
      <c r="C35" s="302"/>
      <c r="D35" s="302"/>
      <c r="E35" s="302"/>
    </row>
    <row r="36" spans="1:5" x14ac:dyDescent="0.25">
      <c r="A36" s="302"/>
      <c r="B36" s="302"/>
      <c r="C36" s="302"/>
      <c r="D36" s="302"/>
      <c r="E36" s="302"/>
    </row>
    <row r="37" spans="1:5" x14ac:dyDescent="0.25">
      <c r="A37" s="302"/>
      <c r="B37" s="302"/>
      <c r="C37" s="302"/>
      <c r="D37" s="302"/>
      <c r="E37" s="302"/>
    </row>
    <row r="38" spans="1:5" x14ac:dyDescent="0.25">
      <c r="A38" s="302"/>
      <c r="B38" s="302"/>
      <c r="C38" s="302"/>
      <c r="D38" s="302"/>
      <c r="E38" s="302"/>
    </row>
    <row r="39" spans="1:5" x14ac:dyDescent="0.25">
      <c r="A39" s="302"/>
      <c r="B39" s="302"/>
      <c r="C39" s="302"/>
      <c r="D39" s="302"/>
      <c r="E39" s="302"/>
    </row>
    <row r="40" spans="1:5" x14ac:dyDescent="0.25">
      <c r="A40" s="302"/>
      <c r="B40" s="302"/>
      <c r="C40" s="302"/>
      <c r="D40" s="302"/>
      <c r="E40" s="302"/>
    </row>
    <row r="41" spans="1:5" x14ac:dyDescent="0.25">
      <c r="A41" s="302"/>
      <c r="B41" s="302"/>
      <c r="C41" s="302"/>
      <c r="D41" s="302"/>
      <c r="E41" s="302"/>
    </row>
    <row r="42" spans="1:5" x14ac:dyDescent="0.25">
      <c r="A42" s="302"/>
      <c r="B42" s="302"/>
      <c r="C42" s="302"/>
      <c r="D42" s="302"/>
      <c r="E42" s="302"/>
    </row>
    <row r="43" spans="1:5" x14ac:dyDescent="0.25">
      <c r="A43" s="302"/>
      <c r="B43" s="302"/>
      <c r="C43" s="302"/>
      <c r="D43" s="302"/>
      <c r="E43" s="302"/>
    </row>
    <row r="44" spans="1:5" x14ac:dyDescent="0.25">
      <c r="A44" s="302"/>
      <c r="B44" s="302"/>
      <c r="C44" s="302"/>
      <c r="D44" s="302"/>
      <c r="E44" s="302"/>
    </row>
    <row r="45" spans="1:5" x14ac:dyDescent="0.25">
      <c r="A45" s="302"/>
      <c r="B45" s="302"/>
      <c r="C45" s="302"/>
      <c r="D45" s="302"/>
      <c r="E45" s="302"/>
    </row>
    <row r="46" spans="1:5" x14ac:dyDescent="0.25">
      <c r="A46" s="302"/>
      <c r="B46" s="302"/>
      <c r="C46" s="302"/>
      <c r="D46" s="302"/>
      <c r="E46" s="302"/>
    </row>
    <row r="47" spans="1:5" x14ac:dyDescent="0.25">
      <c r="A47" s="302"/>
      <c r="B47" s="302"/>
      <c r="C47" s="302"/>
      <c r="D47" s="302"/>
      <c r="E47" s="302"/>
    </row>
    <row r="48" spans="1:5" x14ac:dyDescent="0.25">
      <c r="A48" s="302"/>
      <c r="B48" s="302"/>
      <c r="C48" s="302"/>
      <c r="D48" s="302"/>
      <c r="E48" s="302"/>
    </row>
    <row r="49" spans="1:5" x14ac:dyDescent="0.25">
      <c r="A49" s="302"/>
      <c r="B49" s="302"/>
      <c r="C49" s="302"/>
      <c r="D49" s="302"/>
      <c r="E49" s="302"/>
    </row>
    <row r="50" spans="1:5" x14ac:dyDescent="0.25">
      <c r="A50" s="302"/>
      <c r="B50" s="302"/>
      <c r="C50" s="302"/>
      <c r="D50" s="302"/>
      <c r="E50" s="302"/>
    </row>
    <row r="51" spans="1:5" x14ac:dyDescent="0.25">
      <c r="A51" s="302"/>
      <c r="B51" s="302"/>
      <c r="C51" s="302"/>
      <c r="D51" s="302"/>
      <c r="E51" s="302"/>
    </row>
    <row r="52" spans="1:5" x14ac:dyDescent="0.25">
      <c r="A52" s="302"/>
      <c r="B52" s="302"/>
      <c r="C52" s="302"/>
      <c r="D52" s="302"/>
      <c r="E52" s="302"/>
    </row>
    <row r="53" spans="1:5" x14ac:dyDescent="0.25">
      <c r="A53" s="302"/>
      <c r="B53" s="302"/>
      <c r="C53" s="302"/>
      <c r="D53" s="302"/>
      <c r="E53" s="302"/>
    </row>
    <row r="54" spans="1:5" x14ac:dyDescent="0.25">
      <c r="A54" s="302"/>
      <c r="B54" s="302"/>
      <c r="C54" s="302"/>
      <c r="D54" s="302"/>
      <c r="E54" s="302"/>
    </row>
    <row r="55" spans="1:5" x14ac:dyDescent="0.25">
      <c r="A55" s="302"/>
      <c r="B55" s="302"/>
      <c r="C55" s="302"/>
      <c r="D55" s="302"/>
      <c r="E55" s="302"/>
    </row>
    <row r="56" spans="1:5" x14ac:dyDescent="0.25">
      <c r="A56" s="302"/>
      <c r="B56" s="302"/>
      <c r="C56" s="302"/>
      <c r="D56" s="302"/>
      <c r="E56" s="302"/>
    </row>
    <row r="57" spans="1:5" x14ac:dyDescent="0.25">
      <c r="A57" s="302"/>
      <c r="B57" s="302"/>
      <c r="C57" s="302"/>
      <c r="D57" s="302"/>
      <c r="E57" s="302"/>
    </row>
    <row r="58" spans="1:5" x14ac:dyDescent="0.25">
      <c r="A58" s="302"/>
      <c r="B58" s="302"/>
      <c r="C58" s="302"/>
      <c r="D58" s="302"/>
      <c r="E58" s="302"/>
    </row>
    <row r="59" spans="1:5" x14ac:dyDescent="0.25">
      <c r="A59" s="302"/>
      <c r="B59" s="302"/>
      <c r="C59" s="302"/>
      <c r="D59" s="302"/>
      <c r="E59" s="302"/>
    </row>
    <row r="60" spans="1:5" x14ac:dyDescent="0.25">
      <c r="A60" s="302"/>
      <c r="B60" s="302"/>
      <c r="C60" s="302"/>
      <c r="D60" s="302"/>
      <c r="E60" s="302"/>
    </row>
    <row r="61" spans="1:5" x14ac:dyDescent="0.25">
      <c r="A61" s="302"/>
      <c r="B61" s="302"/>
      <c r="C61" s="302"/>
      <c r="D61" s="302"/>
      <c r="E61" s="302"/>
    </row>
    <row r="62" spans="1:5" x14ac:dyDescent="0.25">
      <c r="A62" s="302"/>
      <c r="B62" s="302"/>
      <c r="C62" s="302"/>
      <c r="D62" s="302"/>
      <c r="E62" s="302"/>
    </row>
    <row r="63" spans="1:5" x14ac:dyDescent="0.25">
      <c r="A63" s="302"/>
      <c r="B63" s="302"/>
      <c r="C63" s="302"/>
      <c r="D63" s="302"/>
      <c r="E63" s="302"/>
    </row>
    <row r="64" spans="1:5" x14ac:dyDescent="0.25">
      <c r="A64" s="302"/>
      <c r="B64" s="302"/>
      <c r="C64" s="302"/>
      <c r="D64" s="302"/>
      <c r="E64" s="302"/>
    </row>
    <row r="65" spans="1:5" x14ac:dyDescent="0.25">
      <c r="A65" s="302"/>
      <c r="B65" s="302"/>
      <c r="C65" s="302"/>
      <c r="D65" s="302"/>
      <c r="E65" s="302"/>
    </row>
    <row r="66" spans="1:5" x14ac:dyDescent="0.25">
      <c r="A66" s="302"/>
      <c r="B66" s="302"/>
      <c r="C66" s="302"/>
      <c r="D66" s="302"/>
      <c r="E66" s="302"/>
    </row>
    <row r="67" spans="1:5" x14ac:dyDescent="0.25">
      <c r="A67" s="302"/>
      <c r="B67" s="302"/>
      <c r="C67" s="302"/>
      <c r="D67" s="302"/>
      <c r="E67" s="302"/>
    </row>
    <row r="68" spans="1:5" x14ac:dyDescent="0.25">
      <c r="A68" s="302"/>
      <c r="B68" s="302"/>
      <c r="C68" s="302"/>
      <c r="D68" s="302"/>
      <c r="E68" s="302"/>
    </row>
    <row r="69" spans="1:5" x14ac:dyDescent="0.25">
      <c r="A69" s="302"/>
      <c r="B69" s="302"/>
      <c r="C69" s="302"/>
      <c r="D69" s="302"/>
      <c r="E69" s="302"/>
    </row>
    <row r="70" spans="1:5" x14ac:dyDescent="0.25">
      <c r="A70" s="302"/>
      <c r="B70" s="302"/>
      <c r="C70" s="302"/>
      <c r="D70" s="302"/>
      <c r="E70" s="302"/>
    </row>
    <row r="71" spans="1:5" x14ac:dyDescent="0.25">
      <c r="A71" s="302"/>
      <c r="B71" s="302"/>
      <c r="C71" s="302"/>
      <c r="D71" s="302"/>
      <c r="E71" s="302"/>
    </row>
    <row r="72" spans="1:5" x14ac:dyDescent="0.25">
      <c r="A72" s="302"/>
      <c r="B72" s="302"/>
      <c r="C72" s="302"/>
      <c r="D72" s="302"/>
      <c r="E72" s="302"/>
    </row>
    <row r="73" spans="1:5" x14ac:dyDescent="0.25">
      <c r="A73" s="302"/>
      <c r="B73" s="302"/>
      <c r="C73" s="302"/>
      <c r="D73" s="302"/>
      <c r="E73" s="302"/>
    </row>
    <row r="74" spans="1:5" x14ac:dyDescent="0.25">
      <c r="A74" s="302"/>
      <c r="B74" s="302"/>
      <c r="C74" s="302"/>
      <c r="D74" s="302"/>
      <c r="E74" s="302"/>
    </row>
    <row r="75" spans="1:5" x14ac:dyDescent="0.25">
      <c r="A75" s="302"/>
      <c r="B75" s="302"/>
      <c r="C75" s="302"/>
      <c r="D75" s="302"/>
      <c r="E75" s="302"/>
    </row>
    <row r="76" spans="1:5" x14ac:dyDescent="0.25">
      <c r="A76" s="302"/>
      <c r="B76" s="302"/>
      <c r="C76" s="302"/>
      <c r="D76" s="302"/>
      <c r="E76" s="302"/>
    </row>
    <row r="77" spans="1:5" x14ac:dyDescent="0.25">
      <c r="A77" s="303"/>
      <c r="B77" s="303"/>
      <c r="C77" s="303"/>
      <c r="D77" s="303"/>
      <c r="E77" s="303"/>
    </row>
    <row r="78" spans="1:5" x14ac:dyDescent="0.25">
      <c r="A78" s="304"/>
      <c r="B78" s="304"/>
      <c r="C78" s="304"/>
      <c r="D78" s="304"/>
      <c r="E78" s="304"/>
    </row>
    <row r="79" spans="1:5" x14ac:dyDescent="0.25">
      <c r="A79" s="304"/>
      <c r="B79" s="304"/>
      <c r="C79" s="304"/>
      <c r="D79" s="304"/>
      <c r="E79" s="304"/>
    </row>
    <row r="80" spans="1:5" x14ac:dyDescent="0.25">
      <c r="A80" s="304"/>
      <c r="B80" s="304"/>
      <c r="C80" s="304"/>
      <c r="D80" s="304"/>
      <c r="E80" s="304"/>
    </row>
    <row r="81" spans="1:5" x14ac:dyDescent="0.25">
      <c r="A81" s="304"/>
      <c r="B81" s="304"/>
      <c r="C81" s="304"/>
      <c r="D81" s="304"/>
      <c r="E81" s="304"/>
    </row>
    <row r="82" spans="1:5" x14ac:dyDescent="0.25">
      <c r="A82" s="304"/>
      <c r="B82" s="304"/>
      <c r="C82" s="304"/>
      <c r="D82" s="304"/>
      <c r="E82" s="304"/>
    </row>
    <row r="83" spans="1:5" x14ac:dyDescent="0.25">
      <c r="A83" s="304"/>
      <c r="B83" s="304"/>
      <c r="C83" s="304"/>
      <c r="D83" s="304"/>
      <c r="E83" s="304"/>
    </row>
    <row r="84" spans="1:5" x14ac:dyDescent="0.25">
      <c r="A84" s="304"/>
      <c r="B84" s="304"/>
      <c r="C84" s="304"/>
      <c r="D84" s="304"/>
      <c r="E84" s="304"/>
    </row>
    <row r="85" spans="1:5" x14ac:dyDescent="0.25">
      <c r="A85" s="304"/>
      <c r="B85" s="304"/>
      <c r="C85" s="304"/>
      <c r="D85" s="304"/>
      <c r="E85" s="304"/>
    </row>
    <row r="86" spans="1:5" x14ac:dyDescent="0.25">
      <c r="A86" s="304"/>
      <c r="B86" s="304"/>
      <c r="C86" s="304"/>
      <c r="D86" s="304"/>
      <c r="E86" s="304"/>
    </row>
    <row r="87" spans="1:5" x14ac:dyDescent="0.25">
      <c r="A87" s="304"/>
      <c r="B87" s="304"/>
      <c r="C87" s="304"/>
      <c r="D87" s="304"/>
      <c r="E87" s="304"/>
    </row>
    <row r="88" spans="1:5" x14ac:dyDescent="0.25">
      <c r="A88" s="304"/>
      <c r="B88" s="304"/>
      <c r="C88" s="304"/>
      <c r="D88" s="304"/>
      <c r="E88" s="304"/>
    </row>
    <row r="89" spans="1:5" x14ac:dyDescent="0.25">
      <c r="A89" s="304"/>
      <c r="B89" s="304"/>
      <c r="C89" s="304"/>
      <c r="D89" s="304"/>
      <c r="E89" s="304"/>
    </row>
    <row r="90" spans="1:5" x14ac:dyDescent="0.25">
      <c r="A90" s="304"/>
      <c r="B90" s="304"/>
      <c r="C90" s="304"/>
      <c r="D90" s="304"/>
      <c r="E90" s="304"/>
    </row>
    <row r="91" spans="1:5" x14ac:dyDescent="0.25">
      <c r="A91" s="304"/>
      <c r="B91" s="304"/>
      <c r="C91" s="304"/>
      <c r="D91" s="304"/>
      <c r="E91" s="304"/>
    </row>
    <row r="92" spans="1:5" x14ac:dyDescent="0.25">
      <c r="A92" s="304"/>
      <c r="B92" s="304"/>
      <c r="C92" s="304"/>
      <c r="D92" s="304"/>
      <c r="E92" s="304"/>
    </row>
    <row r="93" spans="1:5" ht="15" customHeight="1" x14ac:dyDescent="0.25">
      <c r="A93" s="298" t="s">
        <v>20</v>
      </c>
      <c r="B93" s="298"/>
      <c r="C93" s="298"/>
      <c r="D93" s="298"/>
      <c r="E93" s="298"/>
    </row>
    <row r="94" spans="1:5" x14ac:dyDescent="0.25">
      <c r="A94" s="298"/>
      <c r="B94" s="298"/>
      <c r="C94" s="298"/>
      <c r="D94" s="298"/>
      <c r="E94" s="298"/>
    </row>
    <row r="95" spans="1:5" x14ac:dyDescent="0.25">
      <c r="A95" s="298"/>
      <c r="B95" s="298"/>
      <c r="C95" s="298"/>
      <c r="D95" s="298"/>
      <c r="E95" s="298"/>
    </row>
    <row r="96" spans="1:5" x14ac:dyDescent="0.25">
      <c r="A96" s="298"/>
      <c r="B96" s="298"/>
      <c r="C96" s="298"/>
      <c r="D96" s="298"/>
      <c r="E96" s="298"/>
    </row>
    <row r="97" spans="1:5" x14ac:dyDescent="0.25">
      <c r="A97" s="298"/>
      <c r="B97" s="298"/>
      <c r="C97" s="298"/>
      <c r="D97" s="298"/>
      <c r="E97" s="298"/>
    </row>
  </sheetData>
  <mergeCells count="27">
    <mergeCell ref="A93:E97"/>
    <mergeCell ref="B28:E28"/>
    <mergeCell ref="B29:E29"/>
    <mergeCell ref="A30:E44"/>
    <mergeCell ref="A45:E60"/>
    <mergeCell ref="A61:E76"/>
    <mergeCell ref="A77:E92"/>
    <mergeCell ref="A27:E27"/>
    <mergeCell ref="F27:G27"/>
    <mergeCell ref="H18:L22"/>
    <mergeCell ref="C19:E19"/>
    <mergeCell ref="C20:E20"/>
    <mergeCell ref="C21:E21"/>
    <mergeCell ref="C22:E22"/>
    <mergeCell ref="C23:E23"/>
    <mergeCell ref="A18:E18"/>
    <mergeCell ref="F18:G18"/>
    <mergeCell ref="C24:E24"/>
    <mergeCell ref="C25:E25"/>
    <mergeCell ref="F25:F26"/>
    <mergeCell ref="G25:G26"/>
    <mergeCell ref="B26:E26"/>
    <mergeCell ref="B1:G1"/>
    <mergeCell ref="A2:G2"/>
    <mergeCell ref="A3:B3"/>
    <mergeCell ref="C3:E3"/>
    <mergeCell ref="F3:G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17EBB-C830-41B6-AF82-7872D7E6B9B7}">
  <dimension ref="A1:K107"/>
  <sheetViews>
    <sheetView zoomScaleNormal="100" workbookViewId="0"/>
  </sheetViews>
  <sheetFormatPr baseColWidth="10" defaultColWidth="11.42578125" defaultRowHeight="15" x14ac:dyDescent="0.25"/>
  <cols>
    <col min="5" max="5" width="21.28515625" customWidth="1"/>
  </cols>
  <sheetData>
    <row r="1" spans="1:6" x14ac:dyDescent="0.25">
      <c r="A1" s="2" t="s">
        <v>21</v>
      </c>
      <c r="B1" s="3" t="s">
        <v>22</v>
      </c>
    </row>
    <row r="2" spans="1:6" x14ac:dyDescent="0.25">
      <c r="A2" s="308" t="s">
        <v>23</v>
      </c>
      <c r="B2" s="309"/>
      <c r="C2" s="309"/>
      <c r="D2" s="309"/>
      <c r="E2" s="309"/>
    </row>
    <row r="3" spans="1:6" x14ac:dyDescent="0.25">
      <c r="A3" s="309" t="s">
        <v>24</v>
      </c>
      <c r="B3" s="309"/>
      <c r="C3" s="305" t="s">
        <v>25</v>
      </c>
      <c r="D3" s="310"/>
      <c r="E3" s="4" t="s">
        <v>26</v>
      </c>
    </row>
    <row r="4" spans="1:6" x14ac:dyDescent="0.25">
      <c r="A4" s="4" t="s">
        <v>27</v>
      </c>
      <c r="B4" s="4" t="s">
        <v>28</v>
      </c>
      <c r="C4" s="4" t="s">
        <v>29</v>
      </c>
      <c r="D4" s="5" t="s">
        <v>30</v>
      </c>
      <c r="E4" s="4" t="s">
        <v>31</v>
      </c>
    </row>
    <row r="5" spans="1:6" x14ac:dyDescent="0.25">
      <c r="A5" s="6">
        <v>1950</v>
      </c>
      <c r="B5" s="6">
        <v>82451</v>
      </c>
      <c r="C5" s="3"/>
      <c r="D5" s="7"/>
      <c r="E5" s="3"/>
    </row>
    <row r="6" spans="1:6" x14ac:dyDescent="0.25">
      <c r="A6" s="6"/>
      <c r="B6" s="6"/>
      <c r="C6" s="8">
        <f>(B7-B5)/(A7-A5)</f>
        <v>14.833333333333334</v>
      </c>
      <c r="D6" s="7"/>
      <c r="E6" s="8">
        <f>(LN(B7)-LN(B5))/(A7-A5)</f>
        <v>1.7971091691334115E-4</v>
      </c>
    </row>
    <row r="7" spans="1:6" x14ac:dyDescent="0.25">
      <c r="A7" s="6">
        <v>1962</v>
      </c>
      <c r="B7" s="6">
        <v>82629</v>
      </c>
      <c r="C7" s="8"/>
      <c r="D7" s="7">
        <f>(C6/C8)</f>
        <v>8.1498099903850561E-3</v>
      </c>
      <c r="E7" s="8"/>
    </row>
    <row r="8" spans="1:6" x14ac:dyDescent="0.25">
      <c r="A8" s="6"/>
      <c r="B8" s="6"/>
      <c r="C8" s="8">
        <f>(B9-B7)/(A9-A7)</f>
        <v>1820.0833333333333</v>
      </c>
      <c r="D8" s="7"/>
      <c r="E8" s="8">
        <f>(LN(B9)-LN(B7))/(A9-A7)</f>
        <v>1.9544936695969461E-2</v>
      </c>
    </row>
    <row r="9" spans="1:6" x14ac:dyDescent="0.25">
      <c r="A9" s="6">
        <v>1974</v>
      </c>
      <c r="B9" s="6">
        <v>104470</v>
      </c>
      <c r="C9" s="8"/>
      <c r="D9" s="7">
        <f>(C8/C10)</f>
        <v>0.30375222518914108</v>
      </c>
      <c r="E9" s="8"/>
    </row>
    <row r="10" spans="1:6" x14ac:dyDescent="0.25">
      <c r="A10" s="6"/>
      <c r="B10" s="6"/>
      <c r="C10" s="8">
        <f>(B11-B9)/(A11-A9)</f>
        <v>5992</v>
      </c>
      <c r="D10" s="7"/>
      <c r="E10" s="8">
        <f>(LN(B11)-LN(B9))/(A11-A9)</f>
        <v>4.7206007963360941E-2</v>
      </c>
    </row>
    <row r="11" spans="1:6" x14ac:dyDescent="0.25">
      <c r="A11" s="6">
        <v>1982</v>
      </c>
      <c r="B11" s="6">
        <v>152406</v>
      </c>
      <c r="C11" s="8"/>
      <c r="D11" s="7">
        <f>(C10/C12)</f>
        <v>1.1259189665296536</v>
      </c>
      <c r="E11" s="8"/>
      <c r="F11" s="9"/>
    </row>
    <row r="12" spans="1:6" x14ac:dyDescent="0.25">
      <c r="A12" s="6"/>
      <c r="B12" s="6"/>
      <c r="C12" s="8">
        <f>(B13-B11)/(A13-A11)</f>
        <v>5321.875</v>
      </c>
      <c r="D12" s="7"/>
      <c r="E12" s="8">
        <f>(LN(B13)-LN(B11))/(A13-A11)</f>
        <v>3.0794263170352609E-2</v>
      </c>
    </row>
    <row r="13" spans="1:6" x14ac:dyDescent="0.25">
      <c r="A13" s="6">
        <v>1990</v>
      </c>
      <c r="B13" s="6">
        <v>194981</v>
      </c>
      <c r="C13" s="8"/>
      <c r="D13" s="7">
        <f>(C12/C14)</f>
        <v>0.71050483657592278</v>
      </c>
      <c r="E13" s="8"/>
      <c r="F13" s="9"/>
    </row>
    <row r="14" spans="1:6" x14ac:dyDescent="0.25">
      <c r="A14" s="6"/>
      <c r="B14" s="6"/>
      <c r="C14" s="8">
        <f>(B15-B13)/(A15-A13)</f>
        <v>7490.272727272727</v>
      </c>
      <c r="D14" s="7"/>
      <c r="E14" s="8">
        <f>(LN(B15)-LN(B13))/(A15-A13)</f>
        <v>3.2042241645414068E-2</v>
      </c>
    </row>
    <row r="15" spans="1:6" x14ac:dyDescent="0.25">
      <c r="A15" s="6">
        <v>2001</v>
      </c>
      <c r="B15" s="6">
        <v>277374</v>
      </c>
      <c r="C15" s="8"/>
      <c r="D15" s="7">
        <f>(C14/C16)</f>
        <v>1.2874062705623157</v>
      </c>
      <c r="E15" s="8"/>
      <c r="F15" s="9"/>
    </row>
    <row r="16" spans="1:6" x14ac:dyDescent="0.25">
      <c r="A16" s="6"/>
      <c r="B16" s="6"/>
      <c r="C16" s="8">
        <f>(B17-B15)/(A17-A15)</f>
        <v>5818.1111111111113</v>
      </c>
      <c r="D16" s="7"/>
      <c r="E16" s="8">
        <f>(LN(B17)-LN(B15))/(A17-A15)</f>
        <v>1.9214287888410238E-2</v>
      </c>
    </row>
    <row r="17" spans="1:5" x14ac:dyDescent="0.25">
      <c r="A17" s="6">
        <v>2010</v>
      </c>
      <c r="B17" s="6">
        <v>329737</v>
      </c>
      <c r="C17" s="3"/>
      <c r="D17" s="7"/>
      <c r="E17" s="3"/>
    </row>
    <row r="18" spans="1:5" x14ac:dyDescent="0.25">
      <c r="A18" s="10"/>
      <c r="B18" s="10"/>
      <c r="D18" s="11"/>
    </row>
    <row r="19" spans="1:5" x14ac:dyDescent="0.25">
      <c r="A19" s="311" t="s">
        <v>32</v>
      </c>
      <c r="B19" s="312"/>
      <c r="C19" s="312"/>
      <c r="D19" s="312"/>
    </row>
    <row r="20" spans="1:5" x14ac:dyDescent="0.25">
      <c r="A20" s="309" t="s">
        <v>24</v>
      </c>
      <c r="B20" s="309"/>
      <c r="C20" s="311" t="s">
        <v>25</v>
      </c>
      <c r="D20" s="311"/>
    </row>
    <row r="21" spans="1:5" x14ac:dyDescent="0.25">
      <c r="A21" s="4" t="s">
        <v>27</v>
      </c>
      <c r="B21" s="4" t="s">
        <v>28</v>
      </c>
      <c r="C21" s="12" t="s">
        <v>29</v>
      </c>
      <c r="D21" s="5" t="s">
        <v>30</v>
      </c>
    </row>
    <row r="22" spans="1:5" x14ac:dyDescent="0.25">
      <c r="A22" s="6">
        <f>+A9</f>
        <v>1974</v>
      </c>
      <c r="B22" s="6">
        <f>+B9</f>
        <v>104470</v>
      </c>
      <c r="C22" s="3"/>
      <c r="D22" s="7"/>
    </row>
    <row r="23" spans="1:5" x14ac:dyDescent="0.25">
      <c r="A23" s="6"/>
      <c r="B23" s="6"/>
      <c r="C23" s="8">
        <f>(B24-B22)/(A24-A22)</f>
        <v>5992</v>
      </c>
      <c r="D23" s="7"/>
    </row>
    <row r="24" spans="1:5" x14ac:dyDescent="0.25">
      <c r="A24" s="6">
        <f>+A11</f>
        <v>1982</v>
      </c>
      <c r="B24" s="6">
        <f>+B11</f>
        <v>152406</v>
      </c>
      <c r="C24" s="3"/>
      <c r="D24" s="7">
        <f>C23/C25</f>
        <v>0.91101722040842459</v>
      </c>
    </row>
    <row r="25" spans="1:5" x14ac:dyDescent="0.25">
      <c r="A25" s="6"/>
      <c r="B25" s="6"/>
      <c r="C25" s="8">
        <f>(B26-B24)/(A26-A24)</f>
        <v>6577.2631578947367</v>
      </c>
      <c r="D25" s="7"/>
    </row>
    <row r="26" spans="1:5" x14ac:dyDescent="0.25">
      <c r="A26" s="6">
        <f>+A15</f>
        <v>2001</v>
      </c>
      <c r="B26" s="6">
        <f>+B15</f>
        <v>277374</v>
      </c>
      <c r="C26" s="3"/>
      <c r="D26" s="7">
        <f>C25/C27</f>
        <v>1.130480843745634</v>
      </c>
    </row>
    <row r="27" spans="1:5" x14ac:dyDescent="0.25">
      <c r="A27" s="6"/>
      <c r="B27" s="6"/>
      <c r="C27" s="8">
        <f>(B28-B26)/(A28-A26)</f>
        <v>5818.1111111111113</v>
      </c>
      <c r="D27" s="7"/>
    </row>
    <row r="28" spans="1:5" x14ac:dyDescent="0.25">
      <c r="A28" s="6">
        <f>+A17</f>
        <v>2010</v>
      </c>
      <c r="B28" s="6">
        <f>+B17</f>
        <v>329737</v>
      </c>
      <c r="C28" s="3"/>
      <c r="D28" s="7"/>
    </row>
    <row r="29" spans="1:5" x14ac:dyDescent="0.25">
      <c r="A29" s="10"/>
      <c r="B29" s="10"/>
      <c r="D29" s="11"/>
    </row>
    <row r="30" spans="1:5" x14ac:dyDescent="0.25">
      <c r="A30" s="4" t="s">
        <v>33</v>
      </c>
      <c r="B30" s="8">
        <f>AVERAGE(C23:C27)</f>
        <v>6129.1247563352836</v>
      </c>
      <c r="D30" s="11"/>
    </row>
    <row r="31" spans="1:5" x14ac:dyDescent="0.25">
      <c r="A31" s="305" t="s">
        <v>34</v>
      </c>
      <c r="B31" s="306"/>
      <c r="D31" s="11"/>
    </row>
    <row r="32" spans="1:5" x14ac:dyDescent="0.25">
      <c r="A32" s="4" t="s">
        <v>27</v>
      </c>
      <c r="B32" s="4" t="s">
        <v>28</v>
      </c>
      <c r="D32" s="11"/>
    </row>
    <row r="33" spans="1:4" x14ac:dyDescent="0.25">
      <c r="A33" s="6">
        <v>2025</v>
      </c>
      <c r="B33" s="13">
        <f>B17+(B30*(A33-A17))</f>
        <v>421673.87134502927</v>
      </c>
      <c r="D33" s="11"/>
    </row>
    <row r="34" spans="1:4" x14ac:dyDescent="0.25">
      <c r="A34" s="6">
        <v>2050</v>
      </c>
      <c r="B34" s="13">
        <f>B17+(B30*(A34-A17))</f>
        <v>574901.99025341135</v>
      </c>
    </row>
    <row r="35" spans="1:4" x14ac:dyDescent="0.25">
      <c r="D35" s="11"/>
    </row>
    <row r="36" spans="1:4" x14ac:dyDescent="0.25">
      <c r="D36" s="11"/>
    </row>
    <row r="99" spans="1:11" ht="15" customHeight="1" x14ac:dyDescent="0.25">
      <c r="A99" s="307" t="s">
        <v>35</v>
      </c>
      <c r="B99" s="307"/>
      <c r="C99" s="307"/>
      <c r="D99" s="307"/>
      <c r="E99" s="307"/>
      <c r="F99" s="307"/>
      <c r="G99" s="307"/>
      <c r="H99" s="307"/>
      <c r="I99" s="307"/>
      <c r="J99" s="307"/>
      <c r="K99" s="307"/>
    </row>
    <row r="100" spans="1:11" x14ac:dyDescent="0.25">
      <c r="A100" s="307"/>
      <c r="B100" s="307"/>
      <c r="C100" s="307"/>
      <c r="D100" s="307"/>
      <c r="E100" s="307"/>
      <c r="F100" s="307"/>
      <c r="G100" s="307"/>
      <c r="H100" s="307"/>
      <c r="I100" s="307"/>
      <c r="J100" s="307"/>
      <c r="K100" s="307"/>
    </row>
    <row r="101" spans="1:11" ht="15" customHeight="1" x14ac:dyDescent="0.25">
      <c r="A101" s="307"/>
      <c r="B101" s="307"/>
      <c r="C101" s="307"/>
      <c r="D101" s="307"/>
      <c r="E101" s="307"/>
      <c r="F101" s="307"/>
      <c r="G101" s="307"/>
      <c r="H101" s="307"/>
      <c r="I101" s="307"/>
      <c r="J101" s="307"/>
      <c r="K101" s="307"/>
    </row>
    <row r="102" spans="1:11" ht="15" customHeight="1" x14ac:dyDescent="0.25">
      <c r="A102" s="307"/>
      <c r="B102" s="307"/>
      <c r="C102" s="307"/>
      <c r="D102" s="307"/>
      <c r="E102" s="307"/>
      <c r="F102" s="307"/>
      <c r="G102" s="307"/>
      <c r="H102" s="307"/>
      <c r="I102" s="307"/>
      <c r="J102" s="307"/>
      <c r="K102" s="307"/>
    </row>
    <row r="103" spans="1:11" ht="15" customHeight="1" x14ac:dyDescent="0.25">
      <c r="A103" s="307"/>
      <c r="B103" s="307"/>
      <c r="C103" s="307"/>
      <c r="D103" s="307"/>
      <c r="E103" s="307"/>
      <c r="F103" s="307"/>
      <c r="G103" s="307"/>
      <c r="H103" s="307"/>
      <c r="I103" s="307"/>
      <c r="J103" s="307"/>
      <c r="K103" s="307"/>
    </row>
    <row r="104" spans="1:11" ht="15" customHeight="1" x14ac:dyDescent="0.25">
      <c r="A104" s="14"/>
      <c r="B104" s="14"/>
      <c r="C104" s="14"/>
      <c r="D104" s="14"/>
      <c r="E104" s="14"/>
      <c r="F104" s="14"/>
      <c r="G104" s="14"/>
      <c r="H104" s="14"/>
      <c r="I104" s="14"/>
      <c r="J104" s="15"/>
      <c r="K104" s="15"/>
    </row>
    <row r="105" spans="1:11" ht="15" customHeight="1" x14ac:dyDescent="0.25">
      <c r="A105" s="14"/>
      <c r="B105" s="14"/>
      <c r="C105" s="14"/>
      <c r="D105" s="14"/>
      <c r="E105" s="14"/>
      <c r="F105" s="14"/>
      <c r="G105" s="14"/>
      <c r="H105" s="14"/>
      <c r="I105" s="14"/>
      <c r="J105" s="15"/>
      <c r="K105" s="15"/>
    </row>
    <row r="106" spans="1:11" ht="15" customHeight="1" x14ac:dyDescent="0.25">
      <c r="A106" s="15"/>
      <c r="B106" s="15"/>
      <c r="C106" s="15"/>
      <c r="D106" s="15"/>
      <c r="E106" s="15"/>
      <c r="F106" s="15"/>
      <c r="G106" s="15"/>
      <c r="H106" s="15"/>
      <c r="I106" s="15"/>
      <c r="J106" s="15"/>
      <c r="K106" s="15"/>
    </row>
    <row r="107" spans="1:11" ht="15" customHeight="1" x14ac:dyDescent="0.25">
      <c r="A107" s="15"/>
      <c r="B107" s="15"/>
      <c r="C107" s="15"/>
      <c r="D107" s="15"/>
      <c r="E107" s="15"/>
      <c r="F107" s="15"/>
      <c r="G107" s="15"/>
      <c r="H107" s="15"/>
      <c r="I107" s="15"/>
      <c r="J107" s="15"/>
      <c r="K107" s="15"/>
    </row>
  </sheetData>
  <mergeCells count="8">
    <mergeCell ref="A31:B31"/>
    <mergeCell ref="A99:K103"/>
    <mergeCell ref="A2:E2"/>
    <mergeCell ref="A3:B3"/>
    <mergeCell ref="C3:D3"/>
    <mergeCell ref="A19:D19"/>
    <mergeCell ref="A20:B20"/>
    <mergeCell ref="C20:D2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B3879-2E9C-468E-BF8F-CBF3DFE83E94}">
  <dimension ref="A1:R99"/>
  <sheetViews>
    <sheetView zoomScale="85" zoomScaleNormal="85" workbookViewId="0"/>
  </sheetViews>
  <sheetFormatPr baseColWidth="10" defaultColWidth="11.42578125" defaultRowHeight="15" x14ac:dyDescent="0.25"/>
  <cols>
    <col min="5" max="5" width="15.28515625" customWidth="1"/>
    <col min="6" max="6" width="21.42578125" customWidth="1"/>
    <col min="7" max="7" width="19.85546875" customWidth="1"/>
    <col min="8" max="8" width="11.7109375" customWidth="1"/>
    <col min="10" max="10" width="11.7109375" customWidth="1"/>
    <col min="15" max="15" width="10" customWidth="1"/>
  </cols>
  <sheetData>
    <row r="1" spans="1:18" ht="15.75" thickBot="1" x14ac:dyDescent="0.3">
      <c r="A1" s="16" t="s">
        <v>36</v>
      </c>
      <c r="B1" s="17" t="s">
        <v>37</v>
      </c>
    </row>
    <row r="2" spans="1:18" ht="15" customHeight="1" x14ac:dyDescent="0.25">
      <c r="A2" s="309" t="s">
        <v>38</v>
      </c>
      <c r="B2" s="309"/>
      <c r="C2" s="309"/>
      <c r="D2" s="309"/>
      <c r="E2" s="309"/>
      <c r="F2" s="309"/>
      <c r="G2" s="18"/>
      <c r="H2" s="314" t="s">
        <v>39</v>
      </c>
      <c r="I2" s="315"/>
      <c r="J2" s="315"/>
      <c r="K2" s="315"/>
      <c r="L2" s="315"/>
      <c r="M2" s="315"/>
      <c r="N2" s="315"/>
      <c r="O2" s="316"/>
      <c r="P2" s="21"/>
      <c r="Q2" s="21"/>
      <c r="R2" s="19"/>
    </row>
    <row r="3" spans="1:18" x14ac:dyDescent="0.25">
      <c r="A3" s="309" t="s">
        <v>40</v>
      </c>
      <c r="B3" s="309"/>
      <c r="C3" s="309" t="s">
        <v>41</v>
      </c>
      <c r="D3" s="309"/>
      <c r="E3" s="309"/>
      <c r="F3" s="2" t="s">
        <v>42</v>
      </c>
      <c r="G3" s="18"/>
      <c r="H3" s="317"/>
      <c r="I3" s="318"/>
      <c r="J3" s="318"/>
      <c r="K3" s="318"/>
      <c r="L3" s="318"/>
      <c r="M3" s="318"/>
      <c r="N3" s="318"/>
      <c r="O3" s="319"/>
      <c r="P3" s="21"/>
      <c r="Q3" s="21"/>
      <c r="R3" s="19"/>
    </row>
    <row r="4" spans="1:18" x14ac:dyDescent="0.25">
      <c r="A4" s="12" t="s">
        <v>27</v>
      </c>
      <c r="B4" s="12" t="s">
        <v>28</v>
      </c>
      <c r="C4" s="12" t="s">
        <v>11</v>
      </c>
      <c r="D4" s="12" t="s">
        <v>43</v>
      </c>
      <c r="E4" s="12" t="s">
        <v>13</v>
      </c>
      <c r="F4" s="12" t="s">
        <v>14</v>
      </c>
      <c r="G4" s="20"/>
      <c r="H4" s="317"/>
      <c r="I4" s="318"/>
      <c r="J4" s="318"/>
      <c r="K4" s="318"/>
      <c r="L4" s="318"/>
      <c r="M4" s="318"/>
      <c r="N4" s="318"/>
      <c r="O4" s="319"/>
      <c r="P4" s="21"/>
      <c r="Q4" s="21"/>
      <c r="R4" s="19"/>
    </row>
    <row r="5" spans="1:18" x14ac:dyDescent="0.25">
      <c r="A5" s="3">
        <v>1950</v>
      </c>
      <c r="B5" s="3">
        <v>4924</v>
      </c>
      <c r="C5" s="3"/>
      <c r="D5" s="3"/>
      <c r="E5" s="3"/>
      <c r="F5" s="3"/>
      <c r="G5" s="21"/>
      <c r="H5" s="317"/>
      <c r="I5" s="318"/>
      <c r="J5" s="318"/>
      <c r="K5" s="318"/>
      <c r="L5" s="318"/>
      <c r="M5" s="318"/>
      <c r="N5" s="318"/>
      <c r="O5" s="319"/>
      <c r="P5" s="21"/>
      <c r="Q5" s="21"/>
      <c r="R5" s="19"/>
    </row>
    <row r="6" spans="1:18" x14ac:dyDescent="0.25">
      <c r="A6" s="3"/>
      <c r="B6" s="3"/>
      <c r="C6" s="22">
        <f>IF(A6="",(B7-B5)/(A7-A5),"")</f>
        <v>-39.083333333333336</v>
      </c>
      <c r="D6" s="3"/>
      <c r="E6" s="3"/>
      <c r="F6" s="23">
        <f>+(LN(B7)-LN(B5))/(A7-A5)</f>
        <v>-8.3411789499527877E-3</v>
      </c>
      <c r="G6" s="21"/>
      <c r="H6" s="317"/>
      <c r="I6" s="318"/>
      <c r="J6" s="318"/>
      <c r="K6" s="318"/>
      <c r="L6" s="318"/>
      <c r="M6" s="318"/>
      <c r="N6" s="318"/>
      <c r="O6" s="319"/>
      <c r="P6" s="21"/>
      <c r="Q6" s="21"/>
      <c r="R6" s="19"/>
    </row>
    <row r="7" spans="1:18" x14ac:dyDescent="0.25">
      <c r="A7" s="3">
        <v>1962</v>
      </c>
      <c r="B7" s="3">
        <v>4455</v>
      </c>
      <c r="C7" s="24" t="str">
        <f t="shared" ref="C7:C9" si="0">IF(A7="",(B8-B6)/(A8-A6),"")</f>
        <v/>
      </c>
      <c r="D7" s="25">
        <f>IF(C7="",(C6/C8),"")</f>
        <v>-0.50214132762312635</v>
      </c>
      <c r="E7" s="26">
        <f>D7+100%</f>
        <v>0.49785867237687365</v>
      </c>
      <c r="F7" s="3"/>
      <c r="G7" s="27"/>
      <c r="H7" s="317"/>
      <c r="I7" s="318"/>
      <c r="J7" s="318"/>
      <c r="K7" s="318"/>
      <c r="L7" s="318"/>
      <c r="M7" s="318"/>
      <c r="N7" s="318"/>
      <c r="O7" s="319"/>
      <c r="P7" s="21"/>
      <c r="Q7" s="21"/>
      <c r="R7" s="19"/>
    </row>
    <row r="8" spans="1:18" x14ac:dyDescent="0.25">
      <c r="A8" s="3"/>
      <c r="B8" s="3"/>
      <c r="C8" s="24">
        <f>IF(A8="",(B9-B7)/(A9-A7),"")</f>
        <v>77.833333333333329</v>
      </c>
      <c r="D8" s="25" t="str">
        <f t="shared" ref="D8:D16" si="1">IF(C8="",(C7/C9),"")</f>
        <v/>
      </c>
      <c r="E8" s="3"/>
      <c r="F8" s="23">
        <f>+(LN(B9)-LN(B7))/(A9-A7)</f>
        <v>1.5861064835715588E-2</v>
      </c>
      <c r="G8" s="27" t="str">
        <f t="shared" ref="G8:G16" si="2">IF(F8="",(F7/F9),"")</f>
        <v/>
      </c>
      <c r="H8" s="317"/>
      <c r="I8" s="318"/>
      <c r="J8" s="318"/>
      <c r="K8" s="318"/>
      <c r="L8" s="318"/>
      <c r="M8" s="318"/>
      <c r="N8" s="318"/>
      <c r="O8" s="319"/>
      <c r="P8" s="21"/>
      <c r="Q8" s="21"/>
      <c r="R8" s="19"/>
    </row>
    <row r="9" spans="1:18" x14ac:dyDescent="0.25">
      <c r="A9" s="3">
        <v>1974</v>
      </c>
      <c r="B9" s="3">
        <v>5389</v>
      </c>
      <c r="C9" s="24" t="str">
        <f t="shared" si="0"/>
        <v/>
      </c>
      <c r="D9" s="25">
        <f t="shared" si="1"/>
        <v>0.83355644801427931</v>
      </c>
      <c r="E9" s="26">
        <f>100%-D9</f>
        <v>0.16644355198572069</v>
      </c>
      <c r="F9" s="3"/>
      <c r="G9" s="27"/>
      <c r="H9" s="317"/>
      <c r="I9" s="318"/>
      <c r="J9" s="318"/>
      <c r="K9" s="318"/>
      <c r="L9" s="318"/>
      <c r="M9" s="318"/>
      <c r="N9" s="318"/>
      <c r="O9" s="319"/>
      <c r="P9" s="21"/>
      <c r="Q9" s="21"/>
      <c r="R9" s="19"/>
    </row>
    <row r="10" spans="1:18" x14ac:dyDescent="0.25">
      <c r="A10" s="3"/>
      <c r="B10" s="3"/>
      <c r="C10" s="24">
        <f>IF(A10="",(B11-B9)/(A11-A9),"")</f>
        <v>93.375</v>
      </c>
      <c r="D10" s="25" t="str">
        <f t="shared" si="1"/>
        <v/>
      </c>
      <c r="E10" s="3"/>
      <c r="F10" s="23">
        <f>+(LN(B11)-LN(B9))/(A11-A9)</f>
        <v>1.6226653139199243E-2</v>
      </c>
      <c r="G10" s="27"/>
      <c r="H10" s="317"/>
      <c r="I10" s="318"/>
      <c r="J10" s="318"/>
      <c r="K10" s="318"/>
      <c r="L10" s="318"/>
      <c r="M10" s="318"/>
      <c r="N10" s="318"/>
      <c r="O10" s="319"/>
      <c r="P10" s="21"/>
      <c r="Q10" s="21"/>
      <c r="R10" s="19"/>
    </row>
    <row r="11" spans="1:18" x14ac:dyDescent="0.25">
      <c r="A11" s="3">
        <v>1982</v>
      </c>
      <c r="B11" s="3">
        <v>6136</v>
      </c>
      <c r="C11" s="3"/>
      <c r="D11" s="25">
        <f t="shared" si="1"/>
        <v>1.6674107142857142</v>
      </c>
      <c r="E11" s="26">
        <f>+D11-100%</f>
        <v>0.66741071428571419</v>
      </c>
      <c r="F11" s="3"/>
      <c r="G11" s="27"/>
      <c r="H11" s="317"/>
      <c r="I11" s="318"/>
      <c r="J11" s="318"/>
      <c r="K11" s="318"/>
      <c r="L11" s="318"/>
      <c r="M11" s="318"/>
      <c r="N11" s="318"/>
      <c r="O11" s="319"/>
      <c r="P11" s="21"/>
      <c r="Q11" s="21"/>
      <c r="R11" s="19"/>
    </row>
    <row r="12" spans="1:18" x14ac:dyDescent="0.25">
      <c r="A12" s="3"/>
      <c r="B12" s="3"/>
      <c r="C12" s="24">
        <f>IF(A12="",(B13-B11)/(A13-A11),"")</f>
        <v>56</v>
      </c>
      <c r="D12" s="25" t="str">
        <f t="shared" si="1"/>
        <v/>
      </c>
      <c r="E12" s="3"/>
      <c r="F12" s="23">
        <f>+(LN(B13)-LN(B11))/(A13-A11)</f>
        <v>8.8086749137268328E-3</v>
      </c>
      <c r="G12" s="27"/>
      <c r="H12" s="317"/>
      <c r="I12" s="318"/>
      <c r="J12" s="318"/>
      <c r="K12" s="318"/>
      <c r="L12" s="318"/>
      <c r="M12" s="318"/>
      <c r="N12" s="318"/>
      <c r="O12" s="319"/>
      <c r="P12" s="21"/>
      <c r="Q12" s="21"/>
      <c r="R12" s="19"/>
    </row>
    <row r="13" spans="1:18" x14ac:dyDescent="0.25">
      <c r="A13" s="3">
        <v>1990</v>
      </c>
      <c r="B13" s="3">
        <v>6584</v>
      </c>
      <c r="C13" s="3"/>
      <c r="D13" s="25">
        <f t="shared" si="1"/>
        <v>2.1388888888888888</v>
      </c>
      <c r="E13" s="26">
        <f>+D13-100%</f>
        <v>1.1388888888888888</v>
      </c>
      <c r="F13" s="3"/>
      <c r="G13" s="27"/>
      <c r="H13" s="317"/>
      <c r="I13" s="318"/>
      <c r="J13" s="318"/>
      <c r="K13" s="318"/>
      <c r="L13" s="318"/>
      <c r="M13" s="318"/>
      <c r="N13" s="318"/>
      <c r="O13" s="319"/>
      <c r="P13" s="21"/>
      <c r="Q13" s="21"/>
      <c r="R13" s="19"/>
    </row>
    <row r="14" spans="1:18" x14ac:dyDescent="0.25">
      <c r="A14" s="3"/>
      <c r="B14" s="3"/>
      <c r="C14" s="24">
        <f>IF(A14="",(B15-B13)/(A15-A13),"")</f>
        <v>26.181818181818183</v>
      </c>
      <c r="D14" s="25" t="str">
        <f t="shared" si="1"/>
        <v/>
      </c>
      <c r="E14" s="3"/>
      <c r="F14" s="23">
        <f>+(LN(B15)-LN(B13))/(A15-A13)</f>
        <v>3.8920655733805502E-3</v>
      </c>
      <c r="G14" s="27"/>
      <c r="H14" s="317"/>
      <c r="I14" s="318"/>
      <c r="J14" s="318"/>
      <c r="K14" s="318"/>
      <c r="L14" s="318"/>
      <c r="M14" s="318"/>
      <c r="N14" s="318"/>
      <c r="O14" s="319"/>
      <c r="P14" s="21"/>
      <c r="Q14" s="21"/>
      <c r="R14" s="19"/>
    </row>
    <row r="15" spans="1:18" x14ac:dyDescent="0.25">
      <c r="A15" s="3">
        <v>2001</v>
      </c>
      <c r="B15" s="3">
        <v>6872</v>
      </c>
      <c r="C15" s="3"/>
      <c r="D15" s="25">
        <f t="shared" si="1"/>
        <v>0.26595526369792738</v>
      </c>
      <c r="E15" s="26">
        <f>100%-D15</f>
        <v>0.73404473630207256</v>
      </c>
      <c r="F15" s="3"/>
      <c r="G15" s="27"/>
      <c r="H15" s="317"/>
      <c r="I15" s="318"/>
      <c r="J15" s="318"/>
      <c r="K15" s="318"/>
      <c r="L15" s="318"/>
      <c r="M15" s="318"/>
      <c r="N15" s="318"/>
      <c r="O15" s="319"/>
      <c r="P15" s="21"/>
      <c r="Q15" s="21"/>
      <c r="R15" s="19"/>
    </row>
    <row r="16" spans="1:18" x14ac:dyDescent="0.25">
      <c r="A16" s="3"/>
      <c r="B16" s="3"/>
      <c r="C16" s="24">
        <f>IF(A16="",(B17-B15)/(A17-A15),"")</f>
        <v>98.444444444444443</v>
      </c>
      <c r="D16" s="25" t="str">
        <f t="shared" si="1"/>
        <v/>
      </c>
      <c r="E16" s="3"/>
      <c r="F16" s="23">
        <f>+(LN(B17)-LN(B15))/(A17-A15)</f>
        <v>1.3474376037313322E-2</v>
      </c>
      <c r="G16" s="27" t="str">
        <f t="shared" si="2"/>
        <v/>
      </c>
      <c r="H16" s="317"/>
      <c r="I16" s="318"/>
      <c r="J16" s="318"/>
      <c r="K16" s="318"/>
      <c r="L16" s="318"/>
      <c r="M16" s="318"/>
      <c r="N16" s="318"/>
      <c r="O16" s="319"/>
      <c r="P16" s="21"/>
      <c r="Q16" s="21"/>
    </row>
    <row r="17" spans="1:17" ht="15.75" thickBot="1" x14ac:dyDescent="0.3">
      <c r="A17" s="3">
        <v>2010</v>
      </c>
      <c r="B17" s="3">
        <v>7758</v>
      </c>
      <c r="C17" s="3"/>
      <c r="D17" s="25"/>
      <c r="E17" s="3"/>
      <c r="F17" s="3"/>
      <c r="G17" s="21"/>
      <c r="H17" s="320"/>
      <c r="I17" s="321"/>
      <c r="J17" s="321"/>
      <c r="K17" s="321"/>
      <c r="L17" s="321"/>
      <c r="M17" s="321"/>
      <c r="N17" s="321"/>
      <c r="O17" s="322"/>
      <c r="P17" s="21"/>
      <c r="Q17" s="21"/>
    </row>
    <row r="18" spans="1:17" x14ac:dyDescent="0.25">
      <c r="A18" s="3"/>
      <c r="B18" s="2" t="s">
        <v>33</v>
      </c>
      <c r="C18" s="24">
        <f>($C$14+$C$12+$C$16)/3</f>
        <v>60.208754208754215</v>
      </c>
      <c r="D18" s="25"/>
      <c r="E18" s="3"/>
      <c r="F18" s="23"/>
      <c r="G18" s="21"/>
      <c r="H18" s="21"/>
      <c r="I18" s="21"/>
      <c r="J18" s="21"/>
      <c r="K18" s="21"/>
      <c r="L18" s="21"/>
      <c r="M18" s="21"/>
    </row>
    <row r="19" spans="1:17" x14ac:dyDescent="0.25">
      <c r="A19" s="28">
        <v>2025</v>
      </c>
      <c r="B19" s="29">
        <f>+ROUNDUP(B17+$C$18*(A19-A17),0)</f>
        <v>8662</v>
      </c>
      <c r="C19" s="3"/>
      <c r="G19" s="21"/>
      <c r="H19" s="21"/>
      <c r="I19" s="21"/>
      <c r="J19" s="21"/>
      <c r="K19" s="21"/>
      <c r="L19" s="21"/>
      <c r="M19" s="21"/>
    </row>
    <row r="20" spans="1:17" x14ac:dyDescent="0.25">
      <c r="A20" s="28"/>
      <c r="B20" s="29"/>
      <c r="C20" s="3" t="s">
        <v>44</v>
      </c>
      <c r="G20" s="21"/>
      <c r="H20" s="21"/>
      <c r="I20" s="21"/>
      <c r="J20" s="21"/>
      <c r="K20" s="21"/>
      <c r="L20" s="21"/>
      <c r="M20" s="21"/>
    </row>
    <row r="21" spans="1:17" x14ac:dyDescent="0.25">
      <c r="A21" s="28">
        <v>2050</v>
      </c>
      <c r="B21" s="29">
        <f>+ROUNDUP(B19+$C$18*(A21-A19),0)</f>
        <v>10168</v>
      </c>
      <c r="C21" s="3"/>
    </row>
    <row r="22" spans="1:17" x14ac:dyDescent="0.25">
      <c r="A22" s="30"/>
      <c r="B22" s="31"/>
      <c r="C22" s="3"/>
    </row>
    <row r="23" spans="1:17" x14ac:dyDescent="0.25">
      <c r="A23" s="28">
        <v>2025</v>
      </c>
      <c r="B23" s="32">
        <f>POWER(EXP(1),(LN($B$17)+($F$16*(A23-$A$17))))</f>
        <v>9495.7108727586055</v>
      </c>
      <c r="C23" s="3"/>
    </row>
    <row r="24" spans="1:17" x14ac:dyDescent="0.25">
      <c r="A24" s="28"/>
      <c r="B24" s="33"/>
      <c r="C24" s="3" t="s">
        <v>45</v>
      </c>
    </row>
    <row r="25" spans="1:17" x14ac:dyDescent="0.25">
      <c r="A25" s="28">
        <v>2050</v>
      </c>
      <c r="B25" s="32">
        <f t="shared" ref="B25" si="3">POWER(EXP(1),(LN($B$17)+($F$16*(A25-$A$17))))</f>
        <v>13299.1431788591</v>
      </c>
      <c r="C25" s="3"/>
    </row>
    <row r="93" spans="1:10" ht="15.75" thickBot="1" x14ac:dyDescent="0.3"/>
    <row r="94" spans="1:10" x14ac:dyDescent="0.25">
      <c r="A94" s="323" t="s">
        <v>46</v>
      </c>
      <c r="B94" s="324"/>
      <c r="J94" t="s">
        <v>47</v>
      </c>
    </row>
    <row r="95" spans="1:10" ht="15" customHeight="1" x14ac:dyDescent="0.25">
      <c r="A95" s="313" t="s">
        <v>48</v>
      </c>
      <c r="B95" s="313"/>
      <c r="C95" s="313"/>
      <c r="D95" s="313"/>
      <c r="E95" s="313"/>
      <c r="F95" s="313"/>
      <c r="G95" s="313"/>
      <c r="H95" s="313"/>
    </row>
    <row r="96" spans="1:10" x14ac:dyDescent="0.25">
      <c r="A96" s="313"/>
      <c r="B96" s="313"/>
      <c r="C96" s="313"/>
      <c r="D96" s="313"/>
      <c r="E96" s="313"/>
      <c r="F96" s="313"/>
      <c r="G96" s="313"/>
      <c r="H96" s="313"/>
    </row>
    <row r="97" spans="1:8" x14ac:dyDescent="0.25">
      <c r="A97" s="313"/>
      <c r="B97" s="313"/>
      <c r="C97" s="313"/>
      <c r="D97" s="313"/>
      <c r="E97" s="313"/>
      <c r="F97" s="313"/>
      <c r="G97" s="313"/>
      <c r="H97" s="313"/>
    </row>
    <row r="98" spans="1:8" x14ac:dyDescent="0.25">
      <c r="A98" s="313"/>
      <c r="B98" s="313"/>
      <c r="C98" s="313"/>
      <c r="D98" s="313"/>
      <c r="E98" s="313"/>
      <c r="F98" s="313"/>
      <c r="G98" s="313"/>
      <c r="H98" s="313"/>
    </row>
    <row r="99" spans="1:8" x14ac:dyDescent="0.25">
      <c r="A99" s="313"/>
      <c r="B99" s="313"/>
      <c r="C99" s="313"/>
      <c r="D99" s="313"/>
      <c r="E99" s="313"/>
      <c r="F99" s="313"/>
      <c r="G99" s="313"/>
      <c r="H99" s="313"/>
    </row>
  </sheetData>
  <mergeCells count="6">
    <mergeCell ref="A95:H99"/>
    <mergeCell ref="A2:F2"/>
    <mergeCell ref="H2:O17"/>
    <mergeCell ref="A3:B3"/>
    <mergeCell ref="C3:E3"/>
    <mergeCell ref="A94:B94"/>
  </mergeCells>
  <pageMargins left="0.7" right="0.7" top="0.75" bottom="0.75" header="0.3" footer="0.3"/>
  <pageSetup paperSize="9"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FF3A7-F3CA-4970-84E0-055A08C1640E}">
  <dimension ref="A1:P116"/>
  <sheetViews>
    <sheetView zoomScaleNormal="100" workbookViewId="0">
      <selection sqref="A1:D1"/>
    </sheetView>
  </sheetViews>
  <sheetFormatPr baseColWidth="10" defaultColWidth="11.42578125" defaultRowHeight="15" x14ac:dyDescent="0.25"/>
  <cols>
    <col min="1" max="1" width="13.140625" customWidth="1"/>
    <col min="2" max="2" width="17" customWidth="1"/>
    <col min="3" max="3" width="12.85546875" customWidth="1"/>
    <col min="6" max="6" width="11" customWidth="1"/>
    <col min="7" max="7" width="14.42578125" customWidth="1"/>
    <col min="8" max="8" width="12.140625" customWidth="1"/>
    <col min="9" max="9" width="8.140625" customWidth="1"/>
    <col min="10" max="10" width="9" customWidth="1"/>
    <col min="12" max="12" width="14.28515625" customWidth="1"/>
  </cols>
  <sheetData>
    <row r="1" spans="1:16" x14ac:dyDescent="0.25">
      <c r="A1" s="325" t="s">
        <v>49</v>
      </c>
      <c r="B1" s="325"/>
      <c r="C1" s="325"/>
      <c r="D1" s="325"/>
    </row>
    <row r="2" spans="1:16" ht="29.25" customHeight="1" x14ac:dyDescent="0.25">
      <c r="A2" s="312" t="s">
        <v>50</v>
      </c>
      <c r="B2" s="312"/>
      <c r="C2" s="312" t="s">
        <v>51</v>
      </c>
      <c r="D2" s="312"/>
      <c r="E2" s="312"/>
      <c r="F2" s="304"/>
      <c r="G2" s="304"/>
      <c r="L2" s="10"/>
      <c r="M2" s="10"/>
      <c r="N2" s="10"/>
      <c r="O2" s="34"/>
      <c r="P2" s="34"/>
    </row>
    <row r="3" spans="1:16" x14ac:dyDescent="0.25">
      <c r="A3" s="35" t="s">
        <v>52</v>
      </c>
      <c r="B3" s="36" t="s">
        <v>53</v>
      </c>
      <c r="C3" s="37" t="s">
        <v>29</v>
      </c>
      <c r="D3" s="38" t="s">
        <v>30</v>
      </c>
      <c r="E3" s="39" t="s">
        <v>13</v>
      </c>
      <c r="F3" s="1"/>
      <c r="G3" s="1"/>
      <c r="L3" s="1"/>
      <c r="M3" s="1"/>
      <c r="N3" s="1"/>
      <c r="O3" s="1"/>
      <c r="P3" s="1"/>
    </row>
    <row r="4" spans="1:16" x14ac:dyDescent="0.25">
      <c r="A4" s="40">
        <v>1950</v>
      </c>
      <c r="B4" s="41">
        <v>14031</v>
      </c>
      <c r="C4" s="42"/>
      <c r="D4" s="42"/>
      <c r="E4" s="41"/>
      <c r="F4" s="1"/>
      <c r="G4" s="1"/>
      <c r="L4" s="1"/>
      <c r="M4" s="1"/>
      <c r="N4" s="43"/>
      <c r="O4" s="1"/>
      <c r="P4" s="1"/>
    </row>
    <row r="5" spans="1:16" x14ac:dyDescent="0.25">
      <c r="A5" s="40"/>
      <c r="B5" s="41"/>
      <c r="C5" s="44">
        <f>(B6-B4)/(A6-A4)</f>
        <v>983.66666666666663</v>
      </c>
      <c r="D5" s="45"/>
      <c r="E5" s="41"/>
      <c r="F5" s="46"/>
      <c r="G5" s="47"/>
      <c r="L5" s="1"/>
      <c r="M5" s="1"/>
      <c r="N5" s="1"/>
      <c r="O5" s="47"/>
      <c r="P5" s="47"/>
    </row>
    <row r="6" spans="1:16" x14ac:dyDescent="0.25">
      <c r="A6" s="40">
        <v>1962</v>
      </c>
      <c r="B6" s="41">
        <v>25835</v>
      </c>
      <c r="C6" s="45"/>
      <c r="D6" s="48">
        <f>IF(C6="",(C5/C7),"")</f>
        <v>0.76154838709677408</v>
      </c>
      <c r="E6" s="49">
        <f>100%-D6</f>
        <v>0.23845161290322592</v>
      </c>
      <c r="F6" s="46"/>
      <c r="G6" s="47"/>
      <c r="L6" s="1"/>
      <c r="M6" s="1"/>
      <c r="N6" s="50"/>
      <c r="O6" s="1"/>
      <c r="P6" s="1"/>
    </row>
    <row r="7" spans="1:16" x14ac:dyDescent="0.25">
      <c r="A7" s="40"/>
      <c r="B7" s="41"/>
      <c r="C7" s="51">
        <f>(B8-B6)/(A8-A6)</f>
        <v>1291.6666666666667</v>
      </c>
      <c r="D7" s="45"/>
      <c r="E7" s="41"/>
      <c r="F7" s="46"/>
      <c r="G7" s="47"/>
      <c r="L7" s="1"/>
      <c r="M7" s="1"/>
      <c r="N7" s="1"/>
      <c r="O7" s="47"/>
      <c r="P7" s="47"/>
    </row>
    <row r="8" spans="1:16" x14ac:dyDescent="0.25">
      <c r="A8" s="40">
        <v>1974</v>
      </c>
      <c r="B8" s="41">
        <v>41335</v>
      </c>
      <c r="C8" s="45"/>
      <c r="D8" s="48">
        <f>IF(C8="",(C7/C9),"")</f>
        <v>0.85448882273491555</v>
      </c>
      <c r="E8" s="49">
        <f>100%-D8</f>
        <v>0.14551117726508445</v>
      </c>
      <c r="F8" s="46"/>
      <c r="G8" s="47"/>
      <c r="L8" s="1"/>
      <c r="M8" s="1"/>
      <c r="N8" s="50"/>
      <c r="O8" s="1"/>
      <c r="P8" s="1"/>
    </row>
    <row r="9" spans="1:16" x14ac:dyDescent="0.25">
      <c r="A9" s="40"/>
      <c r="B9" s="41"/>
      <c r="C9" s="51">
        <f>(B10-B8)/(A10-A8)</f>
        <v>1511.625</v>
      </c>
      <c r="D9" s="45"/>
      <c r="E9" s="41"/>
      <c r="F9" s="46"/>
      <c r="G9" s="47"/>
      <c r="L9" s="1"/>
      <c r="M9" s="1"/>
      <c r="N9" s="1"/>
      <c r="O9" s="47"/>
      <c r="P9" s="47"/>
    </row>
    <row r="10" spans="1:16" x14ac:dyDescent="0.25">
      <c r="A10" s="40">
        <v>1982</v>
      </c>
      <c r="B10" s="41">
        <v>53428</v>
      </c>
      <c r="C10" s="45"/>
      <c r="D10" s="48">
        <f>IF(C10="",(C9/C11),"")</f>
        <v>0.43874034031128689</v>
      </c>
      <c r="E10" s="49">
        <f>100%-D10</f>
        <v>0.56125965968871316</v>
      </c>
      <c r="F10" s="46"/>
      <c r="G10" s="47"/>
      <c r="L10" s="1"/>
      <c r="M10" s="1"/>
      <c r="N10" s="50"/>
      <c r="O10" s="1"/>
      <c r="P10" s="1"/>
    </row>
    <row r="11" spans="1:16" x14ac:dyDescent="0.25">
      <c r="A11" s="40"/>
      <c r="B11" s="41"/>
      <c r="C11" s="51">
        <f>(B12-B10)/(A12-A10)</f>
        <v>3445.375</v>
      </c>
      <c r="D11" s="45"/>
      <c r="E11" s="41"/>
      <c r="F11" s="46"/>
      <c r="G11" s="47"/>
      <c r="L11" s="1"/>
      <c r="M11" s="1"/>
      <c r="N11" s="1"/>
      <c r="O11" s="47"/>
      <c r="P11" s="47"/>
    </row>
    <row r="12" spans="1:16" x14ac:dyDescent="0.25">
      <c r="A12" s="40">
        <v>1990</v>
      </c>
      <c r="B12" s="41">
        <v>80991</v>
      </c>
      <c r="C12" s="45"/>
      <c r="D12" s="48">
        <f>IF(C12="",(C11/C13),"")</f>
        <v>1.375948482428115</v>
      </c>
      <c r="E12" s="49">
        <f>-(100%-D12)</f>
        <v>0.37594848242811496</v>
      </c>
      <c r="F12" s="46"/>
      <c r="G12" s="47"/>
      <c r="L12" s="1"/>
      <c r="M12" s="1"/>
      <c r="N12" s="50"/>
      <c r="O12" s="1"/>
      <c r="P12" s="1"/>
    </row>
    <row r="13" spans="1:16" x14ac:dyDescent="0.25">
      <c r="A13" s="40"/>
      <c r="B13" s="41"/>
      <c r="C13" s="51">
        <f>(B14-B12)/(A14-A12)</f>
        <v>2504</v>
      </c>
      <c r="D13" s="45"/>
      <c r="E13" s="41"/>
      <c r="F13" s="46"/>
      <c r="G13" s="47"/>
      <c r="L13" s="1"/>
      <c r="M13" s="1"/>
      <c r="N13" s="1"/>
      <c r="O13" s="47"/>
      <c r="P13" s="47"/>
    </row>
    <row r="14" spans="1:16" x14ac:dyDescent="0.25">
      <c r="A14" s="40">
        <v>2001</v>
      </c>
      <c r="B14" s="41">
        <v>108535</v>
      </c>
      <c r="C14" s="45"/>
      <c r="D14" s="48">
        <f>IF(C14="",(C13/C15),"")</f>
        <v>0.96633935079970845</v>
      </c>
      <c r="E14" s="49">
        <f>(100%-D14)</f>
        <v>3.3660649200291548E-2</v>
      </c>
      <c r="F14" s="1"/>
      <c r="G14" s="47"/>
      <c r="N14" s="50"/>
    </row>
    <row r="15" spans="1:16" x14ac:dyDescent="0.25">
      <c r="A15" s="52"/>
      <c r="B15" s="53"/>
      <c r="C15" s="51">
        <f>(B16-B14)/(A16-A14)</f>
        <v>2591.2222222222222</v>
      </c>
      <c r="D15" s="54"/>
      <c r="E15" s="53"/>
      <c r="F15" s="1"/>
      <c r="G15" s="47"/>
      <c r="L15" s="1"/>
      <c r="M15" s="1"/>
    </row>
    <row r="16" spans="1:16" x14ac:dyDescent="0.25">
      <c r="A16" s="55">
        <v>2010</v>
      </c>
      <c r="B16" s="56">
        <v>131856</v>
      </c>
      <c r="C16" s="57"/>
      <c r="D16" s="57"/>
      <c r="E16" s="58"/>
      <c r="L16" s="1"/>
      <c r="M16" s="1"/>
      <c r="N16" s="59"/>
    </row>
    <row r="17" spans="1:12" x14ac:dyDescent="0.25">
      <c r="A17" s="326" t="s">
        <v>54</v>
      </c>
      <c r="B17" s="327"/>
      <c r="C17" s="60">
        <f>AVERAGE(C5:C15)</f>
        <v>2054.5925925925926</v>
      </c>
      <c r="G17" s="304" t="s">
        <v>55</v>
      </c>
      <c r="H17" s="304"/>
      <c r="I17" s="304"/>
      <c r="J17" s="304"/>
      <c r="K17" s="304"/>
      <c r="L17" s="304"/>
    </row>
    <row r="18" spans="1:12" x14ac:dyDescent="0.25">
      <c r="B18" s="1"/>
      <c r="C18" s="59"/>
      <c r="F18" s="304"/>
      <c r="G18" s="304"/>
      <c r="H18" s="304"/>
      <c r="I18" s="304"/>
      <c r="J18" s="304"/>
      <c r="K18" s="304"/>
      <c r="L18" s="1"/>
    </row>
    <row r="19" spans="1:12" x14ac:dyDescent="0.25">
      <c r="A19" s="302" t="s">
        <v>56</v>
      </c>
      <c r="B19" s="302"/>
      <c r="C19" s="59"/>
      <c r="I19" s="18"/>
    </row>
    <row r="20" spans="1:12" x14ac:dyDescent="0.25">
      <c r="A20" s="61" t="s">
        <v>57</v>
      </c>
      <c r="B20" s="61" t="s">
        <v>58</v>
      </c>
      <c r="C20" s="43"/>
      <c r="E20" s="1"/>
      <c r="F20" s="1"/>
      <c r="L20" s="1"/>
    </row>
    <row r="21" spans="1:12" x14ac:dyDescent="0.25">
      <c r="A21" s="61">
        <v>2025</v>
      </c>
      <c r="B21" s="62">
        <f>ROUNDUP($D$75*(A21-$B$74)+$C$74,0)</f>
        <v>169725</v>
      </c>
      <c r="C21" s="1"/>
      <c r="L21" s="1"/>
    </row>
    <row r="22" spans="1:12" ht="15" hidden="1" customHeight="1" x14ac:dyDescent="0.25">
      <c r="A22" s="61">
        <v>2030</v>
      </c>
      <c r="B22" s="62">
        <f>+B21+$C$17*(A22-A21)</f>
        <v>179997.96296296298</v>
      </c>
      <c r="C22" s="43"/>
      <c r="L22" s="1"/>
    </row>
    <row r="23" spans="1:12" ht="15" hidden="1" customHeight="1" x14ac:dyDescent="0.25">
      <c r="A23" s="61">
        <v>2040</v>
      </c>
      <c r="B23" s="62">
        <f t="shared" ref="B23" si="0">+B22+$C$17*(A23-A22)</f>
        <v>200543.88888888891</v>
      </c>
      <c r="C23" s="43"/>
      <c r="L23" s="1"/>
    </row>
    <row r="24" spans="1:12" ht="15" customHeight="1" x14ac:dyDescent="0.25">
      <c r="A24" s="61">
        <v>2030</v>
      </c>
      <c r="B24" s="62">
        <f>ROUNDUP($D$75*(A24-$B$74)+$C$74,0)</f>
        <v>182348</v>
      </c>
      <c r="C24" s="43"/>
      <c r="L24" s="1"/>
    </row>
    <row r="25" spans="1:12" ht="15" customHeight="1" x14ac:dyDescent="0.25">
      <c r="A25" s="61">
        <v>2035</v>
      </c>
      <c r="B25" s="62">
        <f>ROUNDUP($D$75*(A25-$B$74)+$C$74,0)</f>
        <v>194971</v>
      </c>
      <c r="C25" s="43"/>
      <c r="L25" s="1"/>
    </row>
    <row r="26" spans="1:12" ht="15" customHeight="1" x14ac:dyDescent="0.25">
      <c r="A26" s="61">
        <v>2040</v>
      </c>
      <c r="B26" s="62">
        <f>ROUNDUP($D$75*(A26-$B$74)+$C$74,0)</f>
        <v>207594</v>
      </c>
      <c r="C26" s="43"/>
      <c r="L26" s="1"/>
    </row>
    <row r="27" spans="1:12" x14ac:dyDescent="0.25">
      <c r="A27" s="61">
        <v>2050</v>
      </c>
      <c r="B27" s="62">
        <f>ROUNDUP($D$75*(A27-$B$74)+$C$74,0)</f>
        <v>232839</v>
      </c>
      <c r="C27" s="43"/>
      <c r="L27" s="1"/>
    </row>
    <row r="28" spans="1:12" x14ac:dyDescent="0.25">
      <c r="B28" s="1"/>
      <c r="C28" s="59"/>
      <c r="L28" s="1"/>
    </row>
    <row r="29" spans="1:12" x14ac:dyDescent="0.25">
      <c r="A29" s="325" t="s">
        <v>59</v>
      </c>
      <c r="B29" s="325"/>
      <c r="C29" s="325"/>
      <c r="D29" s="325"/>
      <c r="E29" s="325"/>
      <c r="F29" s="325"/>
    </row>
    <row r="67" spans="2:6" x14ac:dyDescent="0.25">
      <c r="B67" s="63" t="s">
        <v>60</v>
      </c>
      <c r="C67" s="64" t="s">
        <v>61</v>
      </c>
      <c r="D67" s="64" t="s">
        <v>29</v>
      </c>
      <c r="E67" s="65" t="s">
        <v>13</v>
      </c>
    </row>
    <row r="68" spans="2:6" x14ac:dyDescent="0.25">
      <c r="B68" s="40">
        <v>1974</v>
      </c>
      <c r="C68" s="1">
        <f>B8</f>
        <v>41335</v>
      </c>
      <c r="D68" s="1"/>
      <c r="E68" s="41"/>
      <c r="F68" s="1"/>
    </row>
    <row r="69" spans="2:6" x14ac:dyDescent="0.25">
      <c r="B69" s="40"/>
      <c r="C69" s="1"/>
      <c r="D69" s="1">
        <f>(C70-C68)/(B70-B68)</f>
        <v>2478.5</v>
      </c>
      <c r="E69" s="41"/>
      <c r="F69" s="1"/>
    </row>
    <row r="70" spans="2:6" x14ac:dyDescent="0.25">
      <c r="B70" s="40">
        <v>1990</v>
      </c>
      <c r="C70" s="1">
        <f>B12</f>
        <v>80991</v>
      </c>
      <c r="D70" s="1"/>
      <c r="E70" s="49">
        <f>D69/D71</f>
        <v>0.98981629392971249</v>
      </c>
      <c r="F70" s="1"/>
    </row>
    <row r="71" spans="2:6" x14ac:dyDescent="0.25">
      <c r="B71" s="40"/>
      <c r="C71" s="1"/>
      <c r="D71" s="1">
        <f>(C72-C70)/(B72-B70)</f>
        <v>2504</v>
      </c>
      <c r="E71" s="41"/>
      <c r="F71" s="1"/>
    </row>
    <row r="72" spans="2:6" x14ac:dyDescent="0.25">
      <c r="B72" s="40">
        <v>2001</v>
      </c>
      <c r="C72" s="1">
        <f>B14</f>
        <v>108535</v>
      </c>
      <c r="D72" s="1"/>
      <c r="E72" s="49">
        <f>D71/D73</f>
        <v>0.96633935079970845</v>
      </c>
      <c r="F72" s="1"/>
    </row>
    <row r="73" spans="2:6" x14ac:dyDescent="0.25">
      <c r="B73" s="52"/>
      <c r="D73" s="43">
        <f>(C74-C72)/(B74-B72)</f>
        <v>2591.2222222222222</v>
      </c>
      <c r="E73" s="53"/>
    </row>
    <row r="74" spans="2:6" x14ac:dyDescent="0.25">
      <c r="B74" s="55">
        <v>2010</v>
      </c>
      <c r="C74" s="66">
        <f>B16</f>
        <v>131856</v>
      </c>
      <c r="D74" s="66"/>
      <c r="E74" s="56"/>
      <c r="F74" s="1"/>
    </row>
    <row r="75" spans="2:6" x14ac:dyDescent="0.25">
      <c r="C75" s="67" t="s">
        <v>62</v>
      </c>
      <c r="D75" s="68">
        <f>AVERAGE(D69:D73)</f>
        <v>2524.5740740740744</v>
      </c>
    </row>
    <row r="110" spans="1:12" x14ac:dyDescent="0.25">
      <c r="A110" s="19"/>
      <c r="B110" s="325" t="s">
        <v>63</v>
      </c>
      <c r="C110" s="325"/>
      <c r="D110" s="325"/>
      <c r="E110" s="325"/>
    </row>
    <row r="111" spans="1:12" ht="15" customHeight="1" x14ac:dyDescent="0.25">
      <c r="B111" s="328" t="s">
        <v>64</v>
      </c>
      <c r="C111" s="328"/>
      <c r="D111" s="328"/>
      <c r="E111" s="328"/>
      <c r="F111" s="328"/>
      <c r="G111" s="328"/>
      <c r="H111" s="328"/>
      <c r="I111" s="328"/>
      <c r="J111" s="328"/>
      <c r="K111" s="328"/>
      <c r="L111" s="328"/>
    </row>
    <row r="112" spans="1:12" x14ac:dyDescent="0.25">
      <c r="B112" s="328"/>
      <c r="C112" s="328"/>
      <c r="D112" s="328"/>
      <c r="E112" s="328"/>
      <c r="F112" s="328"/>
      <c r="G112" s="328"/>
      <c r="H112" s="328"/>
      <c r="I112" s="328"/>
      <c r="J112" s="328"/>
      <c r="K112" s="328"/>
      <c r="L112" s="328"/>
    </row>
    <row r="113" spans="2:12" x14ac:dyDescent="0.25">
      <c r="B113" s="328"/>
      <c r="C113" s="328"/>
      <c r="D113" s="328"/>
      <c r="E113" s="328"/>
      <c r="F113" s="328"/>
      <c r="G113" s="328"/>
      <c r="H113" s="328"/>
      <c r="I113" s="328"/>
      <c r="J113" s="328"/>
      <c r="K113" s="328"/>
      <c r="L113" s="328"/>
    </row>
    <row r="114" spans="2:12" x14ac:dyDescent="0.25">
      <c r="B114" s="328"/>
      <c r="C114" s="328"/>
      <c r="D114" s="328"/>
      <c r="E114" s="328"/>
      <c r="F114" s="328"/>
      <c r="G114" s="328"/>
      <c r="H114" s="328"/>
      <c r="I114" s="328"/>
      <c r="J114" s="328"/>
      <c r="K114" s="328"/>
      <c r="L114" s="328"/>
    </row>
    <row r="115" spans="2:12" x14ac:dyDescent="0.25">
      <c r="B115" s="328"/>
      <c r="C115" s="328"/>
      <c r="D115" s="328"/>
      <c r="E115" s="328"/>
      <c r="F115" s="328"/>
      <c r="G115" s="328"/>
      <c r="H115" s="328"/>
      <c r="I115" s="328"/>
      <c r="J115" s="328"/>
      <c r="K115" s="328"/>
      <c r="L115" s="328"/>
    </row>
    <row r="116" spans="2:12" x14ac:dyDescent="0.25">
      <c r="B116" s="10"/>
      <c r="C116" s="10"/>
      <c r="D116" s="10"/>
      <c r="E116" s="10"/>
    </row>
  </sheetData>
  <mergeCells count="11">
    <mergeCell ref="F18:K18"/>
    <mergeCell ref="A19:B19"/>
    <mergeCell ref="A29:F29"/>
    <mergeCell ref="B110:E110"/>
    <mergeCell ref="B111:L115"/>
    <mergeCell ref="A1:D1"/>
    <mergeCell ref="A2:B2"/>
    <mergeCell ref="C2:E2"/>
    <mergeCell ref="F2:G2"/>
    <mergeCell ref="A17:B17"/>
    <mergeCell ref="G17:L17"/>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358F6-E077-4C83-B889-BD51AA47713C}">
  <dimension ref="A1:M119"/>
  <sheetViews>
    <sheetView zoomScaleNormal="100" workbookViewId="0">
      <selection sqref="A1:E1"/>
    </sheetView>
  </sheetViews>
  <sheetFormatPr baseColWidth="10" defaultColWidth="11.42578125" defaultRowHeight="15" x14ac:dyDescent="0.25"/>
  <cols>
    <col min="6" max="6" width="18.5703125" bestFit="1" customWidth="1"/>
    <col min="7" max="7" width="14.42578125" bestFit="1" customWidth="1"/>
    <col min="8" max="8" width="26.7109375" customWidth="1"/>
  </cols>
  <sheetData>
    <row r="1" spans="1:7" ht="15.75" thickBot="1" x14ac:dyDescent="0.3">
      <c r="A1" s="338" t="s">
        <v>65</v>
      </c>
      <c r="B1" s="339"/>
      <c r="C1" s="339"/>
      <c r="D1" s="339"/>
      <c r="E1" s="340"/>
      <c r="F1" s="159"/>
      <c r="G1" s="159"/>
    </row>
    <row r="2" spans="1:7" x14ac:dyDescent="0.25">
      <c r="A2" s="341" t="s">
        <v>50</v>
      </c>
      <c r="B2" s="342"/>
      <c r="C2" s="342" t="s">
        <v>41</v>
      </c>
      <c r="D2" s="342"/>
      <c r="E2" s="343"/>
    </row>
    <row r="3" spans="1:7" x14ac:dyDescent="0.25">
      <c r="A3" s="243" t="s">
        <v>27</v>
      </c>
      <c r="B3" s="6" t="s">
        <v>28</v>
      </c>
      <c r="C3" s="6" t="s">
        <v>11</v>
      </c>
      <c r="D3" s="244" t="s">
        <v>12</v>
      </c>
      <c r="E3" s="245" t="s">
        <v>13</v>
      </c>
    </row>
    <row r="4" spans="1:7" x14ac:dyDescent="0.25">
      <c r="A4" s="243">
        <v>1950</v>
      </c>
      <c r="B4" s="13">
        <v>10389</v>
      </c>
      <c r="C4" s="6"/>
      <c r="D4" s="6"/>
      <c r="E4" s="131"/>
    </row>
    <row r="5" spans="1:7" x14ac:dyDescent="0.25">
      <c r="A5" s="243">
        <v>1962</v>
      </c>
      <c r="B5" s="13">
        <v>14856</v>
      </c>
      <c r="C5" s="154">
        <f>(B5-B4)/(A5-A4)</f>
        <v>372.25</v>
      </c>
      <c r="D5" s="130">
        <f>+C5/C6</f>
        <v>0.63227176220806791</v>
      </c>
      <c r="E5" s="246">
        <f>1-D5</f>
        <v>0.36772823779193209</v>
      </c>
    </row>
    <row r="6" spans="1:7" x14ac:dyDescent="0.25">
      <c r="A6" s="243">
        <v>1974</v>
      </c>
      <c r="B6" s="13">
        <v>21921</v>
      </c>
      <c r="C6" s="154">
        <f t="shared" ref="C6:C10" si="0">(B6-B5)/(A6-A5)</f>
        <v>588.75</v>
      </c>
      <c r="D6" s="130">
        <f>+C6/C7</f>
        <v>0.68829460762823325</v>
      </c>
      <c r="E6" s="246">
        <f t="shared" ref="E6:E7" si="1">1-D6</f>
        <v>0.31170539237176675</v>
      </c>
    </row>
    <row r="7" spans="1:7" x14ac:dyDescent="0.25">
      <c r="A7" s="243">
        <v>1982</v>
      </c>
      <c r="B7" s="13">
        <v>28764</v>
      </c>
      <c r="C7" s="154">
        <f t="shared" si="0"/>
        <v>855.375</v>
      </c>
      <c r="D7" s="130">
        <f>+C7/C8</f>
        <v>0.61548839719373993</v>
      </c>
      <c r="E7" s="246">
        <f t="shared" si="1"/>
        <v>0.38451160280626007</v>
      </c>
    </row>
    <row r="8" spans="1:7" x14ac:dyDescent="0.25">
      <c r="A8" s="243">
        <v>1990</v>
      </c>
      <c r="B8" s="13">
        <v>39882</v>
      </c>
      <c r="C8" s="154">
        <f t="shared" si="0"/>
        <v>1389.75</v>
      </c>
      <c r="D8" s="130">
        <f>+C8/C9</f>
        <v>1.2947615821123064</v>
      </c>
      <c r="E8" s="246">
        <f>-1+D8</f>
        <v>0.29476158211230641</v>
      </c>
    </row>
    <row r="9" spans="1:7" x14ac:dyDescent="0.25">
      <c r="A9" s="243">
        <v>2001</v>
      </c>
      <c r="B9" s="13">
        <v>51689</v>
      </c>
      <c r="C9" s="154">
        <f t="shared" si="0"/>
        <v>1073.3636363636363</v>
      </c>
      <c r="D9" s="130">
        <f>+C9/C10</f>
        <v>0.79488790646529472</v>
      </c>
      <c r="E9" s="246">
        <f>1-D9</f>
        <v>0.20511209353470528</v>
      </c>
    </row>
    <row r="10" spans="1:7" ht="15.75" thickBot="1" x14ac:dyDescent="0.3">
      <c r="A10" s="247">
        <v>2010</v>
      </c>
      <c r="B10" s="248">
        <v>63842</v>
      </c>
      <c r="C10" s="249">
        <f t="shared" si="0"/>
        <v>1350.3333333333333</v>
      </c>
      <c r="D10" s="250"/>
      <c r="E10" s="251"/>
    </row>
    <row r="11" spans="1:7" x14ac:dyDescent="0.25">
      <c r="A11" s="344" t="s">
        <v>66</v>
      </c>
      <c r="B11" s="344"/>
      <c r="C11" s="252">
        <f>+AVERAGE(C8:C10)</f>
        <v>1271.1489898989896</v>
      </c>
      <c r="D11" s="10"/>
      <c r="E11" s="10"/>
    </row>
    <row r="12" spans="1:7" ht="15.75" thickBot="1" x14ac:dyDescent="0.3">
      <c r="A12" s="253"/>
      <c r="B12" s="253"/>
      <c r="C12" s="254"/>
      <c r="D12" s="10"/>
      <c r="E12" s="10"/>
    </row>
    <row r="13" spans="1:7" x14ac:dyDescent="0.25">
      <c r="A13" s="341" t="s">
        <v>67</v>
      </c>
      <c r="B13" s="342"/>
      <c r="C13" s="343"/>
      <c r="D13" s="10"/>
      <c r="E13" s="10"/>
      <c r="F13" s="255"/>
      <c r="G13" s="10"/>
    </row>
    <row r="14" spans="1:7" ht="15.75" thickBot="1" x14ac:dyDescent="0.3">
      <c r="A14" s="247" t="s">
        <v>57</v>
      </c>
      <c r="B14" s="250" t="s">
        <v>58</v>
      </c>
      <c r="C14" s="256" t="s">
        <v>29</v>
      </c>
      <c r="D14" s="10"/>
      <c r="E14" s="10"/>
      <c r="F14" s="10"/>
      <c r="G14" s="10"/>
    </row>
    <row r="15" spans="1:7" x14ac:dyDescent="0.25">
      <c r="A15" s="257">
        <v>2025</v>
      </c>
      <c r="B15" s="258">
        <f>+B10+$C$11*(A15-A10)</f>
        <v>82909.234848484848</v>
      </c>
      <c r="C15" s="259"/>
      <c r="D15" s="10"/>
      <c r="E15" s="10"/>
      <c r="F15" s="260"/>
      <c r="G15" s="10"/>
    </row>
    <row r="16" spans="1:7" hidden="1" x14ac:dyDescent="0.25">
      <c r="A16" s="243">
        <v>2030</v>
      </c>
      <c r="B16" s="13">
        <f>+B15+$C$11*(A16-A15)</f>
        <v>89264.979797979802</v>
      </c>
      <c r="C16" s="261">
        <f>(B16-B15)/(A16-A15)</f>
        <v>1271.1489898989907</v>
      </c>
      <c r="D16" s="262">
        <f>+C16/C17</f>
        <v>1.0000000000000011</v>
      </c>
      <c r="E16" s="10"/>
      <c r="F16" s="260"/>
      <c r="G16" s="10"/>
    </row>
    <row r="17" spans="1:13" hidden="1" x14ac:dyDescent="0.25">
      <c r="A17" s="243">
        <v>2040</v>
      </c>
      <c r="B17" s="13">
        <f>+B16+$C$11*(A17-A16)</f>
        <v>101976.4696969697</v>
      </c>
      <c r="C17" s="261">
        <f t="shared" ref="C17:C18" si="2">(B17-B16)/(A17-A16)</f>
        <v>1271.1489898989894</v>
      </c>
      <c r="D17" s="263">
        <f t="shared" ref="D17" si="3">+C17/C18</f>
        <v>1</v>
      </c>
      <c r="E17" s="10"/>
      <c r="F17" s="260"/>
      <c r="G17" s="10"/>
    </row>
    <row r="18" spans="1:13" ht="15.75" thickBot="1" x14ac:dyDescent="0.3">
      <c r="A18" s="247">
        <v>2050</v>
      </c>
      <c r="B18" s="248">
        <f t="shared" ref="B18" si="4">+B17+$C$11*(A18-A17)</f>
        <v>114687.95959595959</v>
      </c>
      <c r="C18" s="256">
        <f t="shared" si="2"/>
        <v>1271.1489898989894</v>
      </c>
      <c r="D18" s="200"/>
      <c r="E18" s="10"/>
      <c r="F18" s="260"/>
      <c r="G18" s="10"/>
    </row>
    <row r="19" spans="1:13" x14ac:dyDescent="0.25">
      <c r="B19" s="187"/>
      <c r="C19" s="9"/>
      <c r="G19" t="s">
        <v>68</v>
      </c>
      <c r="H19" s="345" t="s">
        <v>69</v>
      </c>
      <c r="I19" s="345"/>
      <c r="J19" s="345"/>
      <c r="K19" s="345"/>
      <c r="L19" s="345"/>
      <c r="M19" s="345"/>
    </row>
    <row r="20" spans="1:13" x14ac:dyDescent="0.25">
      <c r="B20" s="187"/>
      <c r="C20" s="9"/>
      <c r="H20" s="345"/>
      <c r="I20" s="345"/>
      <c r="J20" s="345"/>
      <c r="K20" s="345"/>
      <c r="L20" s="345"/>
      <c r="M20" s="345"/>
    </row>
    <row r="21" spans="1:13" x14ac:dyDescent="0.25">
      <c r="B21" s="187"/>
      <c r="C21" s="9"/>
      <c r="H21" s="345"/>
      <c r="I21" s="345"/>
      <c r="J21" s="345"/>
      <c r="K21" s="345"/>
      <c r="L21" s="345"/>
      <c r="M21" s="345"/>
    </row>
    <row r="22" spans="1:13" x14ac:dyDescent="0.25">
      <c r="B22" s="187"/>
      <c r="C22" s="9"/>
    </row>
    <row r="23" spans="1:13" x14ac:dyDescent="0.25">
      <c r="B23" s="187"/>
      <c r="C23" s="9"/>
      <c r="D23" s="27"/>
      <c r="E23" s="264"/>
    </row>
    <row r="24" spans="1:13" x14ac:dyDescent="0.25">
      <c r="B24" s="187"/>
      <c r="C24" s="9"/>
      <c r="D24" s="27"/>
      <c r="E24" s="264"/>
      <c r="K24" s="9"/>
    </row>
    <row r="25" spans="1:13" x14ac:dyDescent="0.25">
      <c r="B25" s="187"/>
      <c r="C25" s="9"/>
      <c r="D25" s="27"/>
      <c r="E25" s="264"/>
      <c r="J25" s="187"/>
    </row>
    <row r="26" spans="1:13" x14ac:dyDescent="0.25">
      <c r="B26" s="187"/>
      <c r="C26" s="9"/>
      <c r="D26" s="27"/>
      <c r="E26" s="264"/>
      <c r="J26" s="187"/>
    </row>
    <row r="27" spans="1:13" x14ac:dyDescent="0.25">
      <c r="B27" s="187"/>
      <c r="C27" s="9"/>
      <c r="D27" s="27"/>
      <c r="E27" s="264"/>
      <c r="J27" s="187"/>
    </row>
    <row r="28" spans="1:13" x14ac:dyDescent="0.25">
      <c r="B28" s="187"/>
      <c r="C28" s="9"/>
      <c r="D28" s="27"/>
      <c r="E28" s="264"/>
    </row>
    <row r="29" spans="1:13" x14ac:dyDescent="0.25">
      <c r="B29" s="187"/>
      <c r="C29" s="9"/>
      <c r="D29" s="27"/>
      <c r="E29" s="264"/>
    </row>
    <row r="30" spans="1:13" x14ac:dyDescent="0.25">
      <c r="B30" s="187"/>
      <c r="C30" s="9"/>
      <c r="D30" s="27"/>
      <c r="E30" s="264"/>
    </row>
    <row r="31" spans="1:13" x14ac:dyDescent="0.25">
      <c r="B31" s="187"/>
      <c r="C31" s="9"/>
      <c r="D31" s="27"/>
      <c r="E31" s="264"/>
    </row>
    <row r="32" spans="1:13" x14ac:dyDescent="0.25">
      <c r="B32" s="187"/>
      <c r="C32" s="9"/>
      <c r="D32" s="27"/>
      <c r="E32" s="264"/>
    </row>
    <row r="33" spans="2:5" x14ac:dyDescent="0.25">
      <c r="B33" s="187"/>
      <c r="C33" s="9"/>
      <c r="D33" s="27"/>
      <c r="E33" s="264"/>
    </row>
    <row r="34" spans="2:5" x14ac:dyDescent="0.25">
      <c r="B34" s="187"/>
      <c r="C34" s="9"/>
      <c r="D34" s="27"/>
      <c r="E34" s="264"/>
    </row>
    <row r="35" spans="2:5" x14ac:dyDescent="0.25">
      <c r="B35" s="187"/>
      <c r="C35" s="9"/>
      <c r="D35" s="27"/>
      <c r="E35" s="264"/>
    </row>
    <row r="102" spans="2:8" ht="15.75" thickBot="1" x14ac:dyDescent="0.3"/>
    <row r="103" spans="2:8" ht="15" customHeight="1" x14ac:dyDescent="0.25">
      <c r="B103" s="329" t="s">
        <v>70</v>
      </c>
      <c r="C103" s="330"/>
      <c r="D103" s="330"/>
      <c r="E103" s="330"/>
      <c r="F103" s="330"/>
      <c r="G103" s="330"/>
      <c r="H103" s="331"/>
    </row>
    <row r="104" spans="2:8" x14ac:dyDescent="0.25">
      <c r="B104" s="332"/>
      <c r="C104" s="333"/>
      <c r="D104" s="333"/>
      <c r="E104" s="333"/>
      <c r="F104" s="333"/>
      <c r="G104" s="333"/>
      <c r="H104" s="334"/>
    </row>
    <row r="105" spans="2:8" x14ac:dyDescent="0.25">
      <c r="B105" s="332"/>
      <c r="C105" s="333"/>
      <c r="D105" s="333"/>
      <c r="E105" s="333"/>
      <c r="F105" s="333"/>
      <c r="G105" s="333"/>
      <c r="H105" s="334"/>
    </row>
    <row r="106" spans="2:8" x14ac:dyDescent="0.25">
      <c r="B106" s="332"/>
      <c r="C106" s="333"/>
      <c r="D106" s="333"/>
      <c r="E106" s="333"/>
      <c r="F106" s="333"/>
      <c r="G106" s="333"/>
      <c r="H106" s="334"/>
    </row>
    <row r="107" spans="2:8" x14ac:dyDescent="0.25">
      <c r="B107" s="332"/>
      <c r="C107" s="333"/>
      <c r="D107" s="333"/>
      <c r="E107" s="333"/>
      <c r="F107" s="333"/>
      <c r="G107" s="333"/>
      <c r="H107" s="334"/>
    </row>
    <row r="108" spans="2:8" x14ac:dyDescent="0.25">
      <c r="B108" s="332"/>
      <c r="C108" s="333"/>
      <c r="D108" s="333"/>
      <c r="E108" s="333"/>
      <c r="F108" s="333"/>
      <c r="G108" s="333"/>
      <c r="H108" s="334"/>
    </row>
    <row r="109" spans="2:8" x14ac:dyDescent="0.25">
      <c r="B109" s="332"/>
      <c r="C109" s="333"/>
      <c r="D109" s="333"/>
      <c r="E109" s="333"/>
      <c r="F109" s="333"/>
      <c r="G109" s="333"/>
      <c r="H109" s="334"/>
    </row>
    <row r="110" spans="2:8" x14ac:dyDescent="0.25">
      <c r="B110" s="332"/>
      <c r="C110" s="333"/>
      <c r="D110" s="333"/>
      <c r="E110" s="333"/>
      <c r="F110" s="333"/>
      <c r="G110" s="333"/>
      <c r="H110" s="334"/>
    </row>
    <row r="111" spans="2:8" x14ac:dyDescent="0.25">
      <c r="B111" s="332"/>
      <c r="C111" s="333"/>
      <c r="D111" s="333"/>
      <c r="E111" s="333"/>
      <c r="F111" s="333"/>
      <c r="G111" s="333"/>
      <c r="H111" s="334"/>
    </row>
    <row r="112" spans="2:8" x14ac:dyDescent="0.25">
      <c r="B112" s="332"/>
      <c r="C112" s="333"/>
      <c r="D112" s="333"/>
      <c r="E112" s="333"/>
      <c r="F112" s="333"/>
      <c r="G112" s="333"/>
      <c r="H112" s="334"/>
    </row>
    <row r="113" spans="2:8" ht="15.75" thickBot="1" x14ac:dyDescent="0.3">
      <c r="B113" s="335"/>
      <c r="C113" s="336"/>
      <c r="D113" s="336"/>
      <c r="E113" s="336"/>
      <c r="F113" s="336"/>
      <c r="G113" s="336"/>
      <c r="H113" s="337"/>
    </row>
    <row r="114" spans="2:8" x14ac:dyDescent="0.25">
      <c r="B114" s="265"/>
      <c r="C114" s="265"/>
      <c r="D114" s="265"/>
      <c r="E114" s="265"/>
      <c r="F114" s="265"/>
      <c r="G114" s="265"/>
      <c r="H114" s="265"/>
    </row>
    <row r="115" spans="2:8" x14ac:dyDescent="0.25">
      <c r="B115" s="265"/>
      <c r="C115" s="265"/>
      <c r="D115" s="265"/>
      <c r="E115" s="265"/>
      <c r="F115" s="265"/>
      <c r="G115" s="265"/>
      <c r="H115" s="265"/>
    </row>
    <row r="116" spans="2:8" x14ac:dyDescent="0.25">
      <c r="B116" s="265"/>
      <c r="C116" s="265"/>
      <c r="D116" s="265"/>
      <c r="E116" s="265"/>
      <c r="F116" s="265"/>
      <c r="G116" s="265"/>
      <c r="H116" s="265"/>
    </row>
    <row r="117" spans="2:8" x14ac:dyDescent="0.25">
      <c r="B117" s="265"/>
      <c r="C117" s="265"/>
      <c r="D117" s="265"/>
      <c r="E117" s="265"/>
      <c r="F117" s="265"/>
      <c r="G117" s="265"/>
      <c r="H117" s="265"/>
    </row>
    <row r="118" spans="2:8" x14ac:dyDescent="0.25">
      <c r="B118" s="265"/>
      <c r="C118" s="265"/>
      <c r="D118" s="265"/>
      <c r="E118" s="265"/>
      <c r="F118" s="265"/>
      <c r="G118" s="265"/>
      <c r="H118" s="265"/>
    </row>
    <row r="119" spans="2:8" x14ac:dyDescent="0.25">
      <c r="B119" s="265"/>
      <c r="C119" s="265"/>
      <c r="D119" s="265"/>
      <c r="E119" s="265"/>
      <c r="F119" s="265"/>
      <c r="G119" s="265"/>
      <c r="H119" s="265"/>
    </row>
  </sheetData>
  <mergeCells count="7">
    <mergeCell ref="B103:H113"/>
    <mergeCell ref="A1:E1"/>
    <mergeCell ref="A2:B2"/>
    <mergeCell ref="C2:E2"/>
    <mergeCell ref="A11:B11"/>
    <mergeCell ref="A13:C13"/>
    <mergeCell ref="H19:M21"/>
  </mergeCells>
  <hyperlinks>
    <hyperlink ref="H19" r:id="rId1" xr:uid="{E00C7C3B-1E10-4ABB-8783-8EA3F625584E}"/>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74E05-4E9B-4A6C-B6F8-DF7BF7568FB9}">
  <dimension ref="A1:O98"/>
  <sheetViews>
    <sheetView zoomScale="70" zoomScaleNormal="70" workbookViewId="0"/>
  </sheetViews>
  <sheetFormatPr baseColWidth="10" defaultColWidth="11.42578125" defaultRowHeight="15" x14ac:dyDescent="0.25"/>
  <cols>
    <col min="1" max="1" width="12.5703125" customWidth="1"/>
    <col min="3" max="3" width="14.5703125" bestFit="1" customWidth="1"/>
    <col min="6" max="6" width="23.5703125" customWidth="1"/>
    <col min="7" max="7" width="12.7109375" customWidth="1"/>
  </cols>
  <sheetData>
    <row r="1" spans="1:6" x14ac:dyDescent="0.25">
      <c r="A1" s="16" t="s">
        <v>71</v>
      </c>
      <c r="B1" s="16" t="s">
        <v>72</v>
      </c>
    </row>
    <row r="2" spans="1:6" x14ac:dyDescent="0.25">
      <c r="A2" s="309" t="s">
        <v>50</v>
      </c>
      <c r="B2" s="309"/>
      <c r="C2" s="309"/>
      <c r="D2" s="309"/>
      <c r="E2" s="309"/>
      <c r="F2" s="309"/>
    </row>
    <row r="3" spans="1:6" x14ac:dyDescent="0.25">
      <c r="A3" s="309" t="s">
        <v>50</v>
      </c>
      <c r="B3" s="309"/>
      <c r="C3" s="309" t="s">
        <v>73</v>
      </c>
      <c r="D3" s="309"/>
      <c r="E3" s="309"/>
      <c r="F3" s="4" t="s">
        <v>74</v>
      </c>
    </row>
    <row r="4" spans="1:6" x14ac:dyDescent="0.25">
      <c r="A4" s="69" t="s">
        <v>75</v>
      </c>
      <c r="B4" s="69" t="s">
        <v>61</v>
      </c>
      <c r="C4" s="69" t="s">
        <v>11</v>
      </c>
      <c r="D4" s="69" t="s">
        <v>12</v>
      </c>
      <c r="E4" s="69" t="s">
        <v>13</v>
      </c>
      <c r="F4" s="70" t="s">
        <v>14</v>
      </c>
    </row>
    <row r="5" spans="1:6" x14ac:dyDescent="0.25">
      <c r="A5" s="61">
        <v>1950</v>
      </c>
      <c r="B5" s="61">
        <v>15399</v>
      </c>
      <c r="C5" s="61"/>
      <c r="D5" s="61"/>
      <c r="E5" s="61"/>
      <c r="F5" s="3"/>
    </row>
    <row r="6" spans="1:6" x14ac:dyDescent="0.25">
      <c r="A6" s="61"/>
      <c r="B6" s="61"/>
      <c r="C6" s="71">
        <f>IF(A6="",(B7-B5)/(A7-A5),"")</f>
        <v>948.83333333333337</v>
      </c>
      <c r="D6" s="61"/>
      <c r="E6" s="61"/>
      <c r="F6" s="72">
        <f>(LN(B7)-LN(B5))/(A7-A5)</f>
        <v>4.612828809055388E-2</v>
      </c>
    </row>
    <row r="7" spans="1:6" x14ac:dyDescent="0.25">
      <c r="A7" s="61">
        <v>1962</v>
      </c>
      <c r="B7" s="61">
        <v>26785</v>
      </c>
      <c r="C7" s="71" t="str">
        <f t="shared" ref="C7:C17" si="0">IF(A7="",(B8-B6)/(A8-A6),"")</f>
        <v/>
      </c>
      <c r="D7" s="73">
        <f>(C6/C8)</f>
        <v>0.5444720734506503</v>
      </c>
      <c r="E7" s="73">
        <f>ABS(1-D7)</f>
        <v>0.4555279265493497</v>
      </c>
      <c r="F7" s="3"/>
    </row>
    <row r="8" spans="1:6" x14ac:dyDescent="0.25">
      <c r="A8" s="61"/>
      <c r="B8" s="61"/>
      <c r="C8" s="71">
        <f t="shared" si="0"/>
        <v>1742.6666666666667</v>
      </c>
      <c r="D8" s="73"/>
      <c r="E8" s="73"/>
      <c r="F8" s="72">
        <f>(LN(B9)-LN(B7))/(A9-A7)</f>
        <v>4.8085539458479896E-2</v>
      </c>
    </row>
    <row r="9" spans="1:6" x14ac:dyDescent="0.25">
      <c r="A9" s="61">
        <v>1974</v>
      </c>
      <c r="B9" s="61">
        <v>47697</v>
      </c>
      <c r="C9" s="71" t="str">
        <f t="shared" si="0"/>
        <v/>
      </c>
      <c r="D9" s="73">
        <f t="shared" ref="D9:D15" si="1">C8/C10</f>
        <v>0.58198010157935021</v>
      </c>
      <c r="E9" s="73">
        <f t="shared" ref="E9:E15" si="2">ABS(1-D9)</f>
        <v>0.41801989842064979</v>
      </c>
      <c r="F9" s="3"/>
    </row>
    <row r="10" spans="1:6" x14ac:dyDescent="0.25">
      <c r="A10" s="61"/>
      <c r="B10" s="61"/>
      <c r="C10" s="71">
        <f t="shared" si="0"/>
        <v>2994.375</v>
      </c>
      <c r="D10" s="73"/>
      <c r="E10" s="73"/>
      <c r="F10" s="72">
        <f>(LN(B11)-LN(B9))/(A11-A9)</f>
        <v>5.0869070564771857E-2</v>
      </c>
    </row>
    <row r="11" spans="1:6" x14ac:dyDescent="0.25">
      <c r="A11" s="61">
        <v>1982</v>
      </c>
      <c r="B11" s="61">
        <v>71652</v>
      </c>
      <c r="C11" s="71" t="str">
        <f t="shared" si="0"/>
        <v/>
      </c>
      <c r="D11" s="73">
        <f t="shared" si="1"/>
        <v>1.0574758310157595</v>
      </c>
      <c r="E11" s="73">
        <f t="shared" si="2"/>
        <v>5.7475831015759482E-2</v>
      </c>
      <c r="F11" s="3"/>
    </row>
    <row r="12" spans="1:6" x14ac:dyDescent="0.25">
      <c r="A12" s="61"/>
      <c r="B12" s="61"/>
      <c r="C12" s="71">
        <f t="shared" si="0"/>
        <v>2831.625</v>
      </c>
      <c r="D12" s="73"/>
      <c r="E12" s="73"/>
      <c r="F12" s="72">
        <f>(LN(B13)-LN(B11))/(A13-A11)</f>
        <v>3.4339142893784702E-2</v>
      </c>
    </row>
    <row r="13" spans="1:6" x14ac:dyDescent="0.25">
      <c r="A13" s="61">
        <v>1990</v>
      </c>
      <c r="B13" s="61">
        <v>94305</v>
      </c>
      <c r="C13" s="71" t="str">
        <f t="shared" si="0"/>
        <v/>
      </c>
      <c r="D13" s="73">
        <f t="shared" si="1"/>
        <v>1.2856678499195113</v>
      </c>
      <c r="E13" s="73">
        <f t="shared" si="2"/>
        <v>0.28566784991951133</v>
      </c>
      <c r="F13" s="3"/>
    </row>
    <row r="14" spans="1:6" x14ac:dyDescent="0.25">
      <c r="A14" s="61"/>
      <c r="B14" s="61"/>
      <c r="C14" s="71">
        <f t="shared" si="0"/>
        <v>2202.4545454545455</v>
      </c>
      <c r="D14" s="73"/>
      <c r="E14" s="73"/>
      <c r="F14" s="72">
        <f>(LN(B15)-LN(B13))/(A15-A13)</f>
        <v>2.0786250528301246E-2</v>
      </c>
    </row>
    <row r="15" spans="1:6" x14ac:dyDescent="0.25">
      <c r="A15" s="61">
        <v>2001</v>
      </c>
      <c r="B15" s="61">
        <v>118532</v>
      </c>
      <c r="C15" s="71" t="str">
        <f t="shared" si="0"/>
        <v/>
      </c>
      <c r="D15" s="73">
        <f t="shared" si="1"/>
        <v>0.73322819076314671</v>
      </c>
      <c r="E15" s="73">
        <f t="shared" si="2"/>
        <v>0.26677180923685329</v>
      </c>
      <c r="F15" s="3"/>
    </row>
    <row r="16" spans="1:6" x14ac:dyDescent="0.25">
      <c r="A16" s="61"/>
      <c r="B16" s="61"/>
      <c r="C16" s="71">
        <f t="shared" si="0"/>
        <v>3003.7777777777778</v>
      </c>
      <c r="D16" s="61"/>
      <c r="E16" s="61"/>
      <c r="F16" s="72">
        <f>(LN(B17)-LN(B15))/(A17-A15)</f>
        <v>2.2827402855044612E-2</v>
      </c>
    </row>
    <row r="17" spans="1:15" x14ac:dyDescent="0.25">
      <c r="A17" s="61">
        <v>2010</v>
      </c>
      <c r="B17" s="61">
        <v>145566</v>
      </c>
      <c r="C17" s="71" t="str">
        <f t="shared" si="0"/>
        <v/>
      </c>
      <c r="D17" s="61"/>
      <c r="E17" s="61"/>
      <c r="F17" s="3"/>
    </row>
    <row r="18" spans="1:15" x14ac:dyDescent="0.25">
      <c r="A18" s="61">
        <v>1974</v>
      </c>
      <c r="B18" s="61">
        <v>47697</v>
      </c>
      <c r="C18" s="71">
        <f>(B19-B18)/(A19-A18)</f>
        <v>2994.375</v>
      </c>
      <c r="D18" s="1"/>
      <c r="E18" s="1"/>
      <c r="F18" s="72">
        <f>F16</f>
        <v>2.2827402855044612E-2</v>
      </c>
    </row>
    <row r="19" spans="1:15" x14ac:dyDescent="0.25">
      <c r="A19" s="61">
        <v>1982</v>
      </c>
      <c r="B19" s="61">
        <v>71652</v>
      </c>
      <c r="C19" s="71">
        <f t="shared" ref="C19:C21" si="3">(B20-B19)/(A20-A19)</f>
        <v>2831.625</v>
      </c>
      <c r="D19" s="1"/>
      <c r="E19" s="1"/>
    </row>
    <row r="20" spans="1:15" x14ac:dyDescent="0.25">
      <c r="A20" s="61">
        <v>1990</v>
      </c>
      <c r="B20" s="61">
        <v>94305</v>
      </c>
      <c r="C20" s="71">
        <f t="shared" si="3"/>
        <v>2202.4545454545455</v>
      </c>
      <c r="D20" s="1"/>
      <c r="E20" s="1"/>
      <c r="G20" s="347" t="s">
        <v>76</v>
      </c>
      <c r="H20" s="347"/>
      <c r="I20" s="347"/>
      <c r="J20" s="347"/>
      <c r="K20" s="347"/>
      <c r="L20" s="347"/>
      <c r="M20" s="347"/>
      <c r="N20" s="347"/>
      <c r="O20" s="347"/>
    </row>
    <row r="21" spans="1:15" x14ac:dyDescent="0.25">
      <c r="A21" s="61">
        <v>2001</v>
      </c>
      <c r="B21" s="61">
        <v>118532</v>
      </c>
      <c r="C21" s="71">
        <f t="shared" si="3"/>
        <v>3003.7777777777778</v>
      </c>
      <c r="D21" s="1"/>
      <c r="E21" s="1"/>
      <c r="G21" s="347"/>
      <c r="H21" s="347"/>
      <c r="I21" s="347"/>
      <c r="J21" s="347"/>
      <c r="K21" s="347"/>
      <c r="L21" s="347"/>
      <c r="M21" s="347"/>
      <c r="N21" s="347"/>
      <c r="O21" s="347"/>
    </row>
    <row r="22" spans="1:15" x14ac:dyDescent="0.25">
      <c r="A22" s="61">
        <v>2010</v>
      </c>
      <c r="B22" s="61">
        <v>145566</v>
      </c>
      <c r="C22" s="71"/>
      <c r="D22" s="1"/>
      <c r="E22" s="1"/>
      <c r="G22" s="347"/>
      <c r="H22" s="347"/>
      <c r="I22" s="347"/>
      <c r="J22" s="347"/>
      <c r="K22" s="347"/>
      <c r="L22" s="347"/>
      <c r="M22" s="347"/>
      <c r="N22" s="347"/>
      <c r="O22" s="347"/>
    </row>
    <row r="23" spans="1:15" x14ac:dyDescent="0.25">
      <c r="A23" s="1"/>
      <c r="B23" s="69" t="s">
        <v>77</v>
      </c>
      <c r="C23" s="74">
        <f>AVERAGE(C18:C21)</f>
        <v>2758.0580808080808</v>
      </c>
      <c r="D23" s="1"/>
      <c r="E23" s="1"/>
    </row>
    <row r="24" spans="1:15" x14ac:dyDescent="0.25">
      <c r="A24" s="267" t="s">
        <v>78</v>
      </c>
      <c r="B24" s="267"/>
      <c r="C24" s="267"/>
      <c r="D24" s="267"/>
      <c r="E24" s="267"/>
      <c r="F24" s="267"/>
    </row>
    <row r="25" spans="1:15" x14ac:dyDescent="0.25">
      <c r="A25" s="75">
        <v>2025</v>
      </c>
      <c r="B25" s="76">
        <f>$B$22+(A25-$A$22)*$C$23</f>
        <v>186936.87121212122</v>
      </c>
      <c r="C25" s="77"/>
      <c r="D25" s="1"/>
      <c r="E25" s="75">
        <v>2025</v>
      </c>
      <c r="F25" s="76">
        <f>POWER(EXP(1),(LN($B$17)+($F$18*(E25-$A$17))))</f>
        <v>205006.2845142351</v>
      </c>
      <c r="G25" s="77"/>
    </row>
    <row r="26" spans="1:15" x14ac:dyDescent="0.25">
      <c r="A26" s="40"/>
      <c r="B26" s="1"/>
      <c r="C26" s="78" t="s">
        <v>56</v>
      </c>
      <c r="D26" s="1"/>
      <c r="E26" s="40"/>
      <c r="F26" s="1"/>
      <c r="G26" s="79" t="s">
        <v>79</v>
      </c>
    </row>
    <row r="27" spans="1:15" x14ac:dyDescent="0.25">
      <c r="A27" s="80">
        <v>2050</v>
      </c>
      <c r="B27" s="66">
        <f t="shared" ref="B27" si="4">$B$22+(A27-$A$22)*$C$23</f>
        <v>255888.32323232322</v>
      </c>
      <c r="C27" s="81"/>
      <c r="D27" s="1"/>
      <c r="E27" s="80">
        <v>2050</v>
      </c>
      <c r="F27" s="66">
        <f t="shared" ref="F27" si="5">POWER(EXP(1),(LN($B$17)+($F$18*(E27-$A$17))))</f>
        <v>362754.28571608826</v>
      </c>
      <c r="G27" s="81"/>
    </row>
    <row r="28" spans="1:15" x14ac:dyDescent="0.25">
      <c r="A28" s="1"/>
      <c r="B28" s="1"/>
      <c r="C28" s="43"/>
      <c r="D28" s="1"/>
      <c r="E28" s="1"/>
    </row>
    <row r="93" spans="1:10" x14ac:dyDescent="0.25">
      <c r="A93" s="348" t="s">
        <v>80</v>
      </c>
      <c r="B93" s="348"/>
    </row>
    <row r="94" spans="1:10" x14ac:dyDescent="0.25">
      <c r="A94" s="348"/>
      <c r="B94" s="348"/>
      <c r="C94" s="18"/>
      <c r="D94" s="18"/>
      <c r="E94" s="18"/>
      <c r="F94" s="18"/>
      <c r="G94" s="18"/>
      <c r="H94" s="18"/>
      <c r="I94" s="18"/>
      <c r="J94" s="18"/>
    </row>
    <row r="95" spans="1:10" x14ac:dyDescent="0.25">
      <c r="A95" s="346" t="s">
        <v>81</v>
      </c>
      <c r="B95" s="346"/>
      <c r="C95" s="346"/>
      <c r="D95" s="346"/>
      <c r="E95" s="346"/>
      <c r="F95" s="346"/>
      <c r="G95" s="346"/>
      <c r="H95" s="346"/>
      <c r="I95" s="346"/>
      <c r="J95" s="346"/>
    </row>
    <row r="96" spans="1:10" x14ac:dyDescent="0.25">
      <c r="A96" s="346"/>
      <c r="B96" s="346"/>
      <c r="C96" s="346"/>
      <c r="D96" s="346"/>
      <c r="E96" s="346"/>
      <c r="F96" s="346"/>
      <c r="G96" s="346"/>
      <c r="H96" s="346"/>
      <c r="I96" s="346"/>
      <c r="J96" s="346"/>
    </row>
    <row r="97" spans="1:10" x14ac:dyDescent="0.25">
      <c r="A97" s="346"/>
      <c r="B97" s="346"/>
      <c r="C97" s="346"/>
      <c r="D97" s="346"/>
      <c r="E97" s="346"/>
      <c r="F97" s="346"/>
      <c r="G97" s="346"/>
      <c r="H97" s="346"/>
      <c r="I97" s="346"/>
      <c r="J97" s="346"/>
    </row>
    <row r="98" spans="1:10" x14ac:dyDescent="0.25">
      <c r="A98" s="346"/>
      <c r="B98" s="346"/>
      <c r="C98" s="346"/>
      <c r="D98" s="346"/>
      <c r="E98" s="346"/>
      <c r="F98" s="346"/>
      <c r="G98" s="346"/>
      <c r="H98" s="346"/>
      <c r="I98" s="346"/>
      <c r="J98" s="346"/>
    </row>
  </sheetData>
  <mergeCells count="7">
    <mergeCell ref="A95:J98"/>
    <mergeCell ref="A2:F2"/>
    <mergeCell ref="A3:B3"/>
    <mergeCell ref="C3:E3"/>
    <mergeCell ref="G20:O22"/>
    <mergeCell ref="A24:F24"/>
    <mergeCell ref="A93:B9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EEC7B-3050-4B03-A228-904D18116747}">
  <dimension ref="A1:X98"/>
  <sheetViews>
    <sheetView zoomScale="81" zoomScaleNormal="100" workbookViewId="0">
      <selection sqref="A1:A2"/>
    </sheetView>
  </sheetViews>
  <sheetFormatPr baseColWidth="10" defaultColWidth="12.85546875" defaultRowHeight="18" x14ac:dyDescent="0.25"/>
  <cols>
    <col min="1" max="5" width="16.28515625" style="227" customWidth="1"/>
    <col min="6" max="16384" width="12.85546875" style="227"/>
  </cols>
  <sheetData>
    <row r="1" spans="1:24" ht="18.75" thickBot="1" x14ac:dyDescent="0.3">
      <c r="A1" s="368" t="s">
        <v>82</v>
      </c>
      <c r="B1" s="370" t="s">
        <v>83</v>
      </c>
      <c r="C1" s="370" t="s">
        <v>84</v>
      </c>
      <c r="D1" s="370"/>
      <c r="E1" s="372"/>
      <c r="G1" s="228"/>
      <c r="H1" s="228"/>
      <c r="I1" s="228"/>
    </row>
    <row r="2" spans="1:24" ht="18.75" thickBot="1" x14ac:dyDescent="0.3">
      <c r="A2" s="369"/>
      <c r="B2" s="371"/>
      <c r="C2" s="229" t="s">
        <v>29</v>
      </c>
      <c r="D2" s="230" t="s">
        <v>85</v>
      </c>
      <c r="E2" s="231" t="s">
        <v>86</v>
      </c>
      <c r="G2" s="228"/>
      <c r="H2" s="349"/>
      <c r="I2" s="350"/>
      <c r="J2" s="350"/>
      <c r="K2" s="350"/>
      <c r="L2" s="350"/>
      <c r="M2" s="350"/>
      <c r="N2" s="350"/>
      <c r="O2" s="350"/>
      <c r="P2" s="351"/>
    </row>
    <row r="3" spans="1:24" x14ac:dyDescent="0.25">
      <c r="A3" s="232">
        <v>1950</v>
      </c>
      <c r="B3" s="232">
        <v>8425</v>
      </c>
      <c r="C3" s="233"/>
      <c r="D3" s="233"/>
      <c r="E3" s="233"/>
      <c r="G3" s="228"/>
      <c r="H3" s="352"/>
      <c r="I3" s="353"/>
      <c r="J3" s="353"/>
      <c r="K3" s="353"/>
      <c r="L3" s="353"/>
      <c r="M3" s="353"/>
      <c r="N3" s="353"/>
      <c r="O3" s="353"/>
      <c r="P3" s="354"/>
    </row>
    <row r="4" spans="1:24" x14ac:dyDescent="0.25">
      <c r="A4" s="234"/>
      <c r="B4" s="234"/>
      <c r="C4" s="235">
        <f>+(B5-B3)/(A5-A3)</f>
        <v>17.083333333333332</v>
      </c>
      <c r="D4" s="236"/>
      <c r="E4" s="236"/>
      <c r="F4" s="237"/>
      <c r="G4" s="238"/>
      <c r="H4" s="352"/>
      <c r="I4" s="353"/>
      <c r="J4" s="353"/>
      <c r="K4" s="353"/>
      <c r="L4" s="353"/>
      <c r="M4" s="353"/>
      <c r="N4" s="353"/>
      <c r="O4" s="353"/>
      <c r="P4" s="354"/>
    </row>
    <row r="5" spans="1:24" x14ac:dyDescent="0.25">
      <c r="A5" s="234">
        <v>1962</v>
      </c>
      <c r="B5" s="234">
        <v>8630</v>
      </c>
      <c r="C5" s="235"/>
      <c r="D5" s="239">
        <f>(+C6/C4)/100</f>
        <v>0.24268292682926831</v>
      </c>
      <c r="E5" s="236"/>
      <c r="F5" s="237"/>
      <c r="G5" s="238"/>
      <c r="H5" s="352"/>
      <c r="I5" s="353"/>
      <c r="J5" s="353"/>
      <c r="K5" s="353"/>
      <c r="L5" s="353"/>
      <c r="M5" s="353"/>
      <c r="N5" s="353"/>
      <c r="O5" s="353"/>
      <c r="P5" s="354"/>
    </row>
    <row r="6" spans="1:24" x14ac:dyDescent="0.25">
      <c r="A6" s="234"/>
      <c r="B6" s="234"/>
      <c r="C6" s="235">
        <f>+(B7-B5)/(A7-A5)</f>
        <v>414.58333333333331</v>
      </c>
      <c r="D6" s="239"/>
      <c r="E6" s="240">
        <f>1-D5</f>
        <v>0.75731707317073171</v>
      </c>
      <c r="G6" s="228"/>
      <c r="H6" s="352"/>
      <c r="I6" s="353"/>
      <c r="J6" s="353"/>
      <c r="K6" s="353"/>
      <c r="L6" s="353"/>
      <c r="M6" s="353"/>
      <c r="N6" s="353"/>
      <c r="O6" s="353"/>
      <c r="P6" s="354"/>
    </row>
    <row r="7" spans="1:24" x14ac:dyDescent="0.25">
      <c r="A7" s="234">
        <v>1974</v>
      </c>
      <c r="B7" s="234">
        <v>13605</v>
      </c>
      <c r="C7" s="235"/>
      <c r="D7" s="239">
        <f>+C8/C6</f>
        <v>1.1650251256281408</v>
      </c>
      <c r="E7" s="236"/>
      <c r="G7" s="228"/>
      <c r="H7" s="352"/>
      <c r="I7" s="353"/>
      <c r="J7" s="353"/>
      <c r="K7" s="353"/>
      <c r="L7" s="353"/>
      <c r="M7" s="353"/>
      <c r="N7" s="353"/>
      <c r="O7" s="353"/>
      <c r="P7" s="354"/>
    </row>
    <row r="8" spans="1:24" x14ac:dyDescent="0.25">
      <c r="A8" s="234"/>
      <c r="B8" s="234"/>
      <c r="C8" s="235">
        <f>+(B9-B7)/(A9-A7)</f>
        <v>483</v>
      </c>
      <c r="D8" s="239"/>
      <c r="E8" s="240">
        <f>1-D7</f>
        <v>-0.16502512562814076</v>
      </c>
      <c r="G8" s="228"/>
      <c r="H8" s="352"/>
      <c r="I8" s="353"/>
      <c r="J8" s="353"/>
      <c r="K8" s="353"/>
      <c r="L8" s="353"/>
      <c r="M8" s="353"/>
      <c r="N8" s="353"/>
      <c r="O8" s="353"/>
      <c r="P8" s="354"/>
    </row>
    <row r="9" spans="1:24" x14ac:dyDescent="0.25">
      <c r="A9" s="234">
        <v>1982</v>
      </c>
      <c r="B9" s="234">
        <v>17469</v>
      </c>
      <c r="C9" s="235"/>
      <c r="D9" s="239">
        <f>+C10/C8</f>
        <v>1.0556418219461698</v>
      </c>
      <c r="E9" s="236"/>
      <c r="G9" s="228"/>
      <c r="H9" s="352"/>
      <c r="I9" s="353"/>
      <c r="J9" s="353"/>
      <c r="K9" s="353"/>
      <c r="L9" s="353"/>
      <c r="M9" s="353"/>
      <c r="N9" s="353"/>
      <c r="O9" s="353"/>
      <c r="P9" s="354"/>
    </row>
    <row r="10" spans="1:24" x14ac:dyDescent="0.25">
      <c r="A10" s="234"/>
      <c r="B10" s="234"/>
      <c r="C10" s="235">
        <f>+(B11-B9)/(A11-A9)</f>
        <v>509.875</v>
      </c>
      <c r="D10" s="239"/>
      <c r="E10" s="240">
        <f>1-D9</f>
        <v>-5.5641821946169845E-2</v>
      </c>
      <c r="G10" s="228"/>
      <c r="H10" s="352"/>
      <c r="I10" s="353"/>
      <c r="J10" s="353"/>
      <c r="K10" s="353"/>
      <c r="L10" s="353"/>
      <c r="M10" s="353"/>
      <c r="N10" s="353"/>
      <c r="O10" s="353"/>
      <c r="P10" s="354"/>
      <c r="R10" s="228"/>
      <c r="S10" s="228"/>
      <c r="T10" s="228"/>
      <c r="U10" s="228"/>
      <c r="V10" s="228"/>
      <c r="W10" s="228"/>
      <c r="X10" s="228"/>
    </row>
    <row r="11" spans="1:24" x14ac:dyDescent="0.25">
      <c r="A11" s="234">
        <v>1990</v>
      </c>
      <c r="B11" s="234">
        <v>21548</v>
      </c>
      <c r="C11" s="235"/>
      <c r="D11" s="239">
        <f>+C12/C10</f>
        <v>1.6790211504602288</v>
      </c>
      <c r="E11" s="236"/>
      <c r="G11" s="228"/>
      <c r="H11" s="352"/>
      <c r="I11" s="353"/>
      <c r="J11" s="353"/>
      <c r="K11" s="353"/>
      <c r="L11" s="353"/>
      <c r="M11" s="353"/>
      <c r="N11" s="353"/>
      <c r="O11" s="353"/>
      <c r="P11" s="354"/>
      <c r="R11" s="228"/>
      <c r="S11" s="228"/>
      <c r="T11" s="228"/>
      <c r="U11" s="228"/>
      <c r="V11" s="228"/>
      <c r="W11" s="228"/>
      <c r="X11" s="228"/>
    </row>
    <row r="12" spans="1:24" x14ac:dyDescent="0.25">
      <c r="A12" s="234"/>
      <c r="B12" s="234"/>
      <c r="C12" s="235">
        <f>+(B13-B11)/(A13-A11)</f>
        <v>856.09090909090912</v>
      </c>
      <c r="D12" s="239"/>
      <c r="E12" s="240">
        <f>1-D11</f>
        <v>-0.67902115046022882</v>
      </c>
      <c r="G12" s="228"/>
      <c r="H12" s="352"/>
      <c r="I12" s="353"/>
      <c r="J12" s="353"/>
      <c r="K12" s="353"/>
      <c r="L12" s="353"/>
      <c r="M12" s="353"/>
      <c r="N12" s="353"/>
      <c r="O12" s="353"/>
      <c r="P12" s="354"/>
      <c r="R12" s="228"/>
      <c r="S12" s="228"/>
      <c r="T12" s="228"/>
      <c r="U12" s="228"/>
      <c r="V12" s="228"/>
      <c r="W12" s="228"/>
      <c r="X12" s="228"/>
    </row>
    <row r="13" spans="1:24" x14ac:dyDescent="0.25">
      <c r="A13" s="234">
        <v>2001</v>
      </c>
      <c r="B13" s="234">
        <v>30965</v>
      </c>
      <c r="C13" s="235"/>
      <c r="D13" s="239">
        <f>+C14/C12</f>
        <v>1.0887992165469069</v>
      </c>
      <c r="E13" s="236"/>
      <c r="H13" s="352"/>
      <c r="I13" s="353"/>
      <c r="J13" s="353"/>
      <c r="K13" s="353"/>
      <c r="L13" s="353"/>
      <c r="M13" s="353"/>
      <c r="N13" s="353"/>
      <c r="O13" s="353"/>
      <c r="P13" s="354"/>
      <c r="R13" s="228"/>
      <c r="S13" s="228"/>
      <c r="T13" s="228"/>
      <c r="U13" s="228"/>
      <c r="V13" s="228"/>
      <c r="W13" s="228"/>
      <c r="X13" s="228"/>
    </row>
    <row r="14" spans="1:24" x14ac:dyDescent="0.25">
      <c r="A14" s="234"/>
      <c r="B14" s="234"/>
      <c r="C14" s="235">
        <f>+(B15-B13)/(A15-A13)</f>
        <v>932.11111111111109</v>
      </c>
      <c r="D14" s="236"/>
      <c r="E14" s="240">
        <f>1-D13</f>
        <v>-8.8799216546906923E-2</v>
      </c>
      <c r="H14" s="352"/>
      <c r="I14" s="353"/>
      <c r="J14" s="353"/>
      <c r="K14" s="353"/>
      <c r="L14" s="353"/>
      <c r="M14" s="353"/>
      <c r="N14" s="353"/>
      <c r="O14" s="353"/>
      <c r="P14" s="354"/>
      <c r="R14" s="228"/>
      <c r="S14" s="228"/>
      <c r="T14" s="228"/>
      <c r="U14" s="228"/>
      <c r="V14" s="228"/>
      <c r="W14" s="228"/>
      <c r="X14" s="228"/>
    </row>
    <row r="15" spans="1:24" ht="18.75" thickBot="1" x14ac:dyDescent="0.3">
      <c r="A15" s="234">
        <v>2010</v>
      </c>
      <c r="B15" s="234">
        <v>39354</v>
      </c>
      <c r="C15" s="236"/>
      <c r="D15" s="236"/>
      <c r="E15" s="236"/>
      <c r="H15" s="352"/>
      <c r="I15" s="353"/>
      <c r="J15" s="353"/>
      <c r="K15" s="353"/>
      <c r="L15" s="353"/>
      <c r="M15" s="353"/>
      <c r="N15" s="353"/>
      <c r="O15" s="353"/>
      <c r="P15" s="354"/>
      <c r="R15" s="228"/>
      <c r="S15" s="228"/>
      <c r="T15" s="228"/>
      <c r="U15" s="228"/>
      <c r="V15" s="228"/>
      <c r="W15" s="228"/>
      <c r="X15" s="228"/>
    </row>
    <row r="16" spans="1:24" x14ac:dyDescent="0.25">
      <c r="A16" s="237"/>
      <c r="B16" s="237"/>
      <c r="H16" s="358" t="s">
        <v>87</v>
      </c>
      <c r="I16" s="359"/>
      <c r="J16" s="359"/>
      <c r="K16" s="359"/>
      <c r="L16" s="359"/>
      <c r="M16" s="359"/>
      <c r="N16" s="359"/>
      <c r="O16" s="359"/>
      <c r="P16" s="360"/>
      <c r="R16" s="228"/>
      <c r="S16" s="228"/>
      <c r="T16" s="228"/>
      <c r="U16" s="228"/>
      <c r="V16" s="228"/>
      <c r="W16" s="228"/>
      <c r="X16" s="228"/>
    </row>
    <row r="17" spans="1:24" ht="18.75" thickBot="1" x14ac:dyDescent="0.3">
      <c r="A17" s="237"/>
      <c r="B17" s="234" t="s">
        <v>88</v>
      </c>
      <c r="C17" s="241">
        <f>+AVERAGE(C14,C12,C10)</f>
        <v>766.02567340067344</v>
      </c>
      <c r="D17" s="237"/>
      <c r="H17" s="364" t="s">
        <v>89</v>
      </c>
      <c r="I17" s="365"/>
      <c r="J17" s="365"/>
      <c r="K17" s="365"/>
      <c r="L17" s="365"/>
      <c r="M17" s="365"/>
      <c r="N17" s="365"/>
      <c r="O17" s="365"/>
      <c r="P17" s="366"/>
      <c r="R17" s="228"/>
      <c r="S17" s="228"/>
      <c r="T17" s="228"/>
      <c r="U17" s="228"/>
      <c r="V17" s="228"/>
      <c r="W17" s="228"/>
      <c r="X17" s="228"/>
    </row>
    <row r="18" spans="1:24" ht="18.75" thickBot="1" x14ac:dyDescent="0.3">
      <c r="A18" s="237"/>
      <c r="B18" s="237"/>
      <c r="C18" s="237"/>
      <c r="D18" s="237"/>
      <c r="R18" s="228"/>
      <c r="S18" s="228"/>
      <c r="T18" s="228"/>
      <c r="U18" s="228"/>
      <c r="V18" s="228"/>
      <c r="W18" s="228"/>
      <c r="X18" s="228"/>
    </row>
    <row r="19" spans="1:24" ht="36" x14ac:dyDescent="0.25">
      <c r="A19" s="234" t="s">
        <v>82</v>
      </c>
      <c r="B19" s="234" t="s">
        <v>90</v>
      </c>
      <c r="C19" s="237"/>
      <c r="D19" s="237"/>
      <c r="J19" s="349"/>
      <c r="K19" s="350"/>
      <c r="L19" s="350"/>
      <c r="M19" s="350"/>
      <c r="N19" s="351"/>
      <c r="R19" s="228"/>
      <c r="S19" s="228"/>
      <c r="T19" s="228"/>
      <c r="U19" s="228"/>
      <c r="V19" s="228"/>
      <c r="W19" s="228"/>
      <c r="X19" s="228"/>
    </row>
    <row r="20" spans="1:24" x14ac:dyDescent="0.25">
      <c r="A20" s="234">
        <v>2025</v>
      </c>
      <c r="B20" s="241">
        <f>ROUND($B$15+(A20-$A$15)*$C$17,0)</f>
        <v>50844</v>
      </c>
      <c r="C20" s="237"/>
      <c r="D20" s="237"/>
      <c r="J20" s="352"/>
      <c r="K20" s="353"/>
      <c r="L20" s="353"/>
      <c r="M20" s="353"/>
      <c r="N20" s="354"/>
      <c r="R20" s="228"/>
      <c r="S20" s="228"/>
      <c r="T20" s="228"/>
      <c r="U20" s="228"/>
      <c r="V20" s="228"/>
      <c r="W20" s="228"/>
      <c r="X20" s="228"/>
    </row>
    <row r="21" spans="1:24" x14ac:dyDescent="0.25">
      <c r="A21" s="234">
        <v>2050</v>
      </c>
      <c r="B21" s="241">
        <f>ROUND($B$15+(A21-$A$15)*$C$17,0)</f>
        <v>69995</v>
      </c>
      <c r="C21" s="237"/>
      <c r="D21" s="237"/>
      <c r="J21" s="352"/>
      <c r="K21" s="353"/>
      <c r="L21" s="353"/>
      <c r="M21" s="353"/>
      <c r="N21" s="354"/>
      <c r="R21" s="228"/>
      <c r="S21" s="228"/>
      <c r="T21" s="228"/>
      <c r="U21" s="228"/>
      <c r="V21" s="228"/>
      <c r="W21" s="228"/>
      <c r="X21" s="228"/>
    </row>
    <row r="22" spans="1:24" x14ac:dyDescent="0.25">
      <c r="A22" s="237"/>
      <c r="B22" s="242"/>
      <c r="C22" s="237"/>
      <c r="D22" s="237"/>
      <c r="J22" s="352"/>
      <c r="K22" s="353"/>
      <c r="L22" s="353"/>
      <c r="M22" s="353"/>
      <c r="N22" s="354"/>
    </row>
    <row r="23" spans="1:24" x14ac:dyDescent="0.25">
      <c r="C23" s="237"/>
      <c r="D23" s="237"/>
      <c r="J23" s="352"/>
      <c r="K23" s="353"/>
      <c r="L23" s="353"/>
      <c r="M23" s="353"/>
      <c r="N23" s="354"/>
    </row>
    <row r="24" spans="1:24" x14ac:dyDescent="0.25">
      <c r="J24" s="352"/>
      <c r="K24" s="353"/>
      <c r="L24" s="353"/>
      <c r="M24" s="353"/>
      <c r="N24" s="354"/>
    </row>
    <row r="25" spans="1:24" ht="18.75" thickBot="1" x14ac:dyDescent="0.3">
      <c r="J25" s="355"/>
      <c r="K25" s="356"/>
      <c r="L25" s="356"/>
      <c r="M25" s="356"/>
      <c r="N25" s="357"/>
    </row>
    <row r="26" spans="1:24" ht="19.149999999999999" customHeight="1" thickBot="1" x14ac:dyDescent="0.3">
      <c r="B26" s="237"/>
      <c r="C26" s="237"/>
      <c r="D26" s="237"/>
      <c r="E26" s="237"/>
      <c r="F26" s="237"/>
      <c r="G26" s="237"/>
      <c r="H26" s="237"/>
      <c r="J26" s="358" t="s">
        <v>91</v>
      </c>
      <c r="K26" s="359"/>
      <c r="L26" s="359"/>
      <c r="M26" s="359"/>
      <c r="N26" s="360"/>
    </row>
    <row r="27" spans="1:24" ht="21.6" customHeight="1" x14ac:dyDescent="0.25">
      <c r="B27" s="237"/>
      <c r="C27" s="237"/>
      <c r="D27" s="237"/>
      <c r="E27" s="237"/>
      <c r="F27" s="237"/>
      <c r="G27" s="237"/>
      <c r="H27" s="237"/>
      <c r="J27" s="361" t="s">
        <v>92</v>
      </c>
      <c r="K27" s="362"/>
      <c r="L27" s="362"/>
      <c r="M27" s="362"/>
      <c r="N27" s="363"/>
    </row>
    <row r="28" spans="1:24" ht="18" customHeight="1" thickBot="1" x14ac:dyDescent="0.3">
      <c r="B28" s="237"/>
      <c r="C28" s="237"/>
      <c r="D28" s="237"/>
      <c r="E28" s="237"/>
      <c r="F28" s="237"/>
      <c r="G28" s="237"/>
      <c r="H28" s="237"/>
      <c r="J28" s="364"/>
      <c r="K28" s="365"/>
      <c r="L28" s="365"/>
      <c r="M28" s="365"/>
      <c r="N28" s="366"/>
    </row>
    <row r="29" spans="1:24" ht="18" customHeight="1" x14ac:dyDescent="0.25">
      <c r="B29" s="237"/>
      <c r="C29" s="237"/>
      <c r="D29" s="237"/>
      <c r="E29" s="237"/>
      <c r="F29" s="237"/>
      <c r="G29" s="237"/>
      <c r="H29" s="237"/>
    </row>
    <row r="30" spans="1:24" ht="18" customHeight="1" x14ac:dyDescent="0.25">
      <c r="B30" s="237"/>
      <c r="C30" s="237"/>
      <c r="D30" s="237"/>
      <c r="E30" s="237"/>
      <c r="F30" s="237"/>
      <c r="G30" s="237"/>
      <c r="H30" s="237"/>
    </row>
    <row r="31" spans="1:24" ht="18" customHeight="1" x14ac:dyDescent="0.25">
      <c r="B31" s="237"/>
      <c r="C31" s="237"/>
      <c r="D31" s="237"/>
      <c r="E31" s="237"/>
      <c r="F31" s="237"/>
      <c r="G31" s="237"/>
      <c r="H31" s="237"/>
    </row>
    <row r="32" spans="1:24" ht="18" customHeight="1" x14ac:dyDescent="0.25">
      <c r="B32" s="237"/>
      <c r="C32" s="237"/>
      <c r="D32" s="237"/>
      <c r="E32" s="237"/>
      <c r="F32" s="237"/>
      <c r="G32" s="237"/>
      <c r="H32" s="237"/>
    </row>
    <row r="33" spans="2:8" ht="18" customHeight="1" x14ac:dyDescent="0.25">
      <c r="B33" s="237"/>
      <c r="C33" s="237"/>
      <c r="D33" s="237"/>
      <c r="E33" s="237"/>
      <c r="F33" s="237"/>
      <c r="G33" s="237"/>
      <c r="H33" s="237"/>
    </row>
    <row r="34" spans="2:8" ht="18" customHeight="1" x14ac:dyDescent="0.25">
      <c r="B34" s="237"/>
      <c r="C34" s="237"/>
      <c r="D34" s="237"/>
      <c r="E34" s="237"/>
      <c r="F34" s="237"/>
      <c r="G34" s="237"/>
      <c r="H34" s="237"/>
    </row>
    <row r="35" spans="2:8" ht="18" customHeight="1" x14ac:dyDescent="0.25">
      <c r="B35" s="237"/>
      <c r="C35" s="237"/>
      <c r="D35" s="237"/>
      <c r="E35" s="237"/>
      <c r="F35" s="237"/>
      <c r="G35" s="237"/>
      <c r="H35" s="237"/>
    </row>
    <row r="36" spans="2:8" ht="18" customHeight="1" x14ac:dyDescent="0.25">
      <c r="B36" s="237"/>
      <c r="C36" s="237"/>
      <c r="D36" s="237"/>
      <c r="E36" s="237"/>
      <c r="F36" s="237"/>
      <c r="G36" s="237"/>
      <c r="H36" s="237"/>
    </row>
    <row r="37" spans="2:8" ht="18" customHeight="1" x14ac:dyDescent="0.25">
      <c r="B37" s="237"/>
      <c r="C37" s="237"/>
      <c r="D37" s="237"/>
      <c r="E37" s="237"/>
      <c r="F37" s="237"/>
      <c r="G37" s="237"/>
      <c r="H37" s="237"/>
    </row>
    <row r="38" spans="2:8" ht="18" customHeight="1" x14ac:dyDescent="0.25">
      <c r="B38" s="237"/>
      <c r="C38" s="237"/>
      <c r="D38" s="237"/>
      <c r="E38" s="237"/>
      <c r="F38" s="237"/>
      <c r="G38" s="237"/>
      <c r="H38" s="237"/>
    </row>
    <row r="39" spans="2:8" ht="18" customHeight="1" x14ac:dyDescent="0.25">
      <c r="B39" s="237"/>
      <c r="C39" s="237"/>
      <c r="D39" s="237"/>
      <c r="E39" s="237"/>
      <c r="F39" s="237"/>
      <c r="G39" s="237"/>
      <c r="H39" s="237"/>
    </row>
    <row r="40" spans="2:8" ht="18" customHeight="1" x14ac:dyDescent="0.25">
      <c r="B40" s="237"/>
      <c r="C40" s="237"/>
      <c r="D40" s="237"/>
      <c r="E40" s="237"/>
      <c r="F40" s="237"/>
      <c r="G40" s="237"/>
      <c r="H40" s="237"/>
    </row>
    <row r="41" spans="2:8" ht="18" customHeight="1" x14ac:dyDescent="0.25">
      <c r="B41" s="237"/>
      <c r="C41" s="237"/>
      <c r="D41" s="237"/>
      <c r="E41" s="237"/>
      <c r="F41" s="237"/>
      <c r="G41" s="237"/>
      <c r="H41" s="237"/>
    </row>
    <row r="42" spans="2:8" ht="18" customHeight="1" x14ac:dyDescent="0.25">
      <c r="B42" s="237"/>
      <c r="C42" s="237"/>
      <c r="D42" s="237"/>
      <c r="E42" s="237"/>
      <c r="F42" s="237"/>
      <c r="G42" s="237"/>
      <c r="H42" s="237"/>
    </row>
    <row r="43" spans="2:8" ht="18" customHeight="1" x14ac:dyDescent="0.25">
      <c r="B43" s="237"/>
      <c r="C43" s="237"/>
      <c r="D43" s="237"/>
      <c r="E43" s="237"/>
      <c r="F43" s="237"/>
      <c r="G43" s="237"/>
      <c r="H43" s="237"/>
    </row>
    <row r="44" spans="2:8" ht="18" customHeight="1" x14ac:dyDescent="0.25">
      <c r="B44" s="237"/>
      <c r="C44" s="237"/>
      <c r="D44" s="237"/>
      <c r="E44" s="237"/>
      <c r="F44" s="237"/>
      <c r="G44" s="237"/>
      <c r="H44" s="237"/>
    </row>
    <row r="45" spans="2:8" ht="14.45" customHeight="1" x14ac:dyDescent="0.25">
      <c r="B45" s="237"/>
      <c r="C45" s="237"/>
      <c r="D45" s="237"/>
      <c r="E45" s="237"/>
      <c r="F45" s="237"/>
      <c r="G45" s="237"/>
      <c r="H45" s="237"/>
    </row>
    <row r="92" spans="1:6" x14ac:dyDescent="0.25">
      <c r="A92" s="367" t="s">
        <v>93</v>
      </c>
      <c r="B92" s="367"/>
      <c r="C92" s="367"/>
      <c r="D92" s="367"/>
      <c r="E92" s="367"/>
      <c r="F92" s="367"/>
    </row>
    <row r="93" spans="1:6" x14ac:dyDescent="0.25">
      <c r="A93" s="367"/>
      <c r="B93" s="367"/>
      <c r="C93" s="367"/>
      <c r="D93" s="367"/>
      <c r="E93" s="367"/>
      <c r="F93" s="367"/>
    </row>
    <row r="94" spans="1:6" x14ac:dyDescent="0.25">
      <c r="A94" s="367"/>
      <c r="B94" s="367"/>
      <c r="C94" s="367"/>
      <c r="D94" s="367"/>
      <c r="E94" s="367"/>
      <c r="F94" s="367"/>
    </row>
    <row r="95" spans="1:6" x14ac:dyDescent="0.25">
      <c r="A95" s="367"/>
      <c r="B95" s="367"/>
      <c r="C95" s="367"/>
      <c r="D95" s="367"/>
      <c r="E95" s="367"/>
      <c r="F95" s="367"/>
    </row>
    <row r="96" spans="1:6" x14ac:dyDescent="0.25">
      <c r="A96" s="367"/>
      <c r="B96" s="367"/>
      <c r="C96" s="367"/>
      <c r="D96" s="367"/>
      <c r="E96" s="367"/>
      <c r="F96" s="367"/>
    </row>
    <row r="97" spans="1:6" x14ac:dyDescent="0.25">
      <c r="A97" s="367"/>
      <c r="B97" s="367"/>
      <c r="C97" s="367"/>
      <c r="D97" s="367"/>
      <c r="E97" s="367"/>
      <c r="F97" s="367"/>
    </row>
    <row r="98" spans="1:6" ht="39.6" customHeight="1" x14ac:dyDescent="0.25">
      <c r="A98" s="367"/>
      <c r="B98" s="367"/>
      <c r="C98" s="367"/>
      <c r="D98" s="367"/>
      <c r="E98" s="367"/>
      <c r="F98" s="367"/>
    </row>
  </sheetData>
  <mergeCells count="10">
    <mergeCell ref="J19:N25"/>
    <mergeCell ref="J26:N26"/>
    <mergeCell ref="J27:N28"/>
    <mergeCell ref="A92:F98"/>
    <mergeCell ref="A1:A2"/>
    <mergeCell ref="B1:B2"/>
    <mergeCell ref="C1:E1"/>
    <mergeCell ref="H2:P15"/>
    <mergeCell ref="H16:P16"/>
    <mergeCell ref="H17:P17"/>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4C441-2C05-45DE-904E-62207AD0A6DF}">
  <dimension ref="A1:AD115"/>
  <sheetViews>
    <sheetView showGridLines="0" zoomScale="70" zoomScaleNormal="70" workbookViewId="0"/>
  </sheetViews>
  <sheetFormatPr baseColWidth="10" defaultColWidth="11.42578125" defaultRowHeight="15" x14ac:dyDescent="0.25"/>
  <cols>
    <col min="2" max="2" width="19.42578125" customWidth="1"/>
    <col min="3" max="3" width="13.5703125" customWidth="1"/>
    <col min="5" max="5" width="13.42578125" customWidth="1"/>
    <col min="6" max="6" width="18.5703125" customWidth="1"/>
    <col min="11" max="11" width="17.42578125" customWidth="1"/>
    <col min="12" max="12" width="17" customWidth="1"/>
  </cols>
  <sheetData>
    <row r="1" spans="1:11" x14ac:dyDescent="0.25">
      <c r="C1" s="375" t="s">
        <v>51</v>
      </c>
      <c r="D1" s="376"/>
      <c r="E1" s="377"/>
      <c r="F1" s="381" t="s">
        <v>94</v>
      </c>
      <c r="J1" s="348" t="s">
        <v>95</v>
      </c>
      <c r="K1" s="348" t="s">
        <v>96</v>
      </c>
    </row>
    <row r="2" spans="1:11" ht="15.75" thickBot="1" x14ac:dyDescent="0.3">
      <c r="C2" s="378"/>
      <c r="D2" s="379"/>
      <c r="E2" s="380"/>
      <c r="F2" s="382"/>
      <c r="J2" s="348"/>
      <c r="K2" s="348"/>
    </row>
    <row r="3" spans="1:11" ht="30" x14ac:dyDescent="0.25">
      <c r="A3" s="201" t="s">
        <v>97</v>
      </c>
      <c r="B3" s="201" t="s">
        <v>98</v>
      </c>
      <c r="C3" s="165" t="s">
        <v>29</v>
      </c>
      <c r="D3" s="165" t="s">
        <v>99</v>
      </c>
      <c r="E3" s="165" t="s">
        <v>13</v>
      </c>
      <c r="F3" s="165" t="s">
        <v>14</v>
      </c>
    </row>
    <row r="4" spans="1:11" x14ac:dyDescent="0.25">
      <c r="A4" s="61">
        <v>1950</v>
      </c>
      <c r="B4" s="61">
        <v>210000</v>
      </c>
      <c r="C4" s="3"/>
      <c r="D4" s="3"/>
      <c r="E4" s="6"/>
      <c r="F4" s="3"/>
    </row>
    <row r="5" spans="1:11" x14ac:dyDescent="0.25">
      <c r="A5" s="61"/>
      <c r="B5" s="61"/>
      <c r="C5" s="3">
        <f>(B6-B4)/(A6-A4)</f>
        <v>12083.333333333334</v>
      </c>
      <c r="D5" s="3"/>
      <c r="E5" s="6"/>
      <c r="F5" s="72">
        <f>(LN(B6)-LN(B4))/(A6-A4)</f>
        <v>4.375085489649555E-2</v>
      </c>
    </row>
    <row r="6" spans="1:11" x14ac:dyDescent="0.25">
      <c r="A6" s="61">
        <v>1962</v>
      </c>
      <c r="B6" s="61">
        <v>355000</v>
      </c>
      <c r="C6" s="3"/>
      <c r="D6" s="202">
        <f>(C5/C7)</f>
        <v>0.59183673469387754</v>
      </c>
      <c r="E6" s="203">
        <f>ABS(1-D6)</f>
        <v>0.40816326530612246</v>
      </c>
      <c r="F6" s="3"/>
    </row>
    <row r="7" spans="1:11" x14ac:dyDescent="0.25">
      <c r="A7" s="61"/>
      <c r="B7" s="61"/>
      <c r="C7" s="3">
        <f>(B8-B6)/(A8-A6)</f>
        <v>20416.666666666668</v>
      </c>
      <c r="D7" s="202"/>
      <c r="E7" s="6"/>
      <c r="F7" s="72">
        <f>(LN(B8)-LN(B6))/(A8-A6)</f>
        <v>4.3734322145060865E-2</v>
      </c>
    </row>
    <row r="8" spans="1:11" x14ac:dyDescent="0.25">
      <c r="A8" s="61">
        <v>1974</v>
      </c>
      <c r="B8" s="61">
        <v>600000</v>
      </c>
      <c r="C8" s="3"/>
      <c r="D8" s="202">
        <f t="shared" ref="D8" si="0">(C7/C9)</f>
        <v>0.61403508771929827</v>
      </c>
      <c r="E8" s="203">
        <f t="shared" ref="E8" si="1">ABS(1-D8)</f>
        <v>0.38596491228070173</v>
      </c>
      <c r="F8" s="3"/>
    </row>
    <row r="9" spans="1:11" x14ac:dyDescent="0.25">
      <c r="A9" s="61"/>
      <c r="B9" s="61"/>
      <c r="C9" s="24">
        <f>(B10-B8)/(A10-A8)</f>
        <v>33250</v>
      </c>
      <c r="D9" s="202"/>
      <c r="E9" s="6"/>
      <c r="F9" s="72">
        <f>(LN(B10)-LN(B8))/(A10-A8)</f>
        <v>4.5869406668286095E-2</v>
      </c>
    </row>
    <row r="10" spans="1:11" x14ac:dyDescent="0.25">
      <c r="A10" s="61">
        <v>1982</v>
      </c>
      <c r="B10" s="204">
        <v>866000</v>
      </c>
      <c r="C10" s="24"/>
      <c r="D10" s="202">
        <f t="shared" ref="D10" si="2">(C9/C11)</f>
        <v>1.1319148936170214</v>
      </c>
      <c r="E10" s="203">
        <f t="shared" ref="E10" si="3">ABS(1-D10)</f>
        <v>0.13191489361702136</v>
      </c>
      <c r="F10" s="3"/>
    </row>
    <row r="11" spans="1:11" x14ac:dyDescent="0.25">
      <c r="A11" s="61"/>
      <c r="B11" s="204"/>
      <c r="C11" s="24">
        <f t="shared" ref="C11" si="4">(B12-B10)/(A12-A10)</f>
        <v>29375</v>
      </c>
      <c r="D11" s="202"/>
      <c r="E11" s="6"/>
      <c r="F11" s="72">
        <f>(LN(B12)-LN(B10))/(A12-A10)</f>
        <v>3.0011153520030698E-2</v>
      </c>
    </row>
    <row r="12" spans="1:11" x14ac:dyDescent="0.25">
      <c r="A12" s="61">
        <v>1990</v>
      </c>
      <c r="B12" s="204">
        <v>1101000</v>
      </c>
      <c r="C12" s="3"/>
      <c r="D12" s="202">
        <f t="shared" ref="D12" si="5">(C11/C13)</f>
        <v>1.0843120805369126</v>
      </c>
      <c r="E12" s="203">
        <f t="shared" ref="E12" si="6">ABS(1-D12)</f>
        <v>8.4312080536912637E-2</v>
      </c>
      <c r="F12" s="3"/>
    </row>
    <row r="13" spans="1:11" x14ac:dyDescent="0.25">
      <c r="A13" s="61"/>
      <c r="B13" s="204"/>
      <c r="C13" s="3">
        <f t="shared" ref="C13" si="7">(B14-B12)/(A14-A12)</f>
        <v>27090.909090909092</v>
      </c>
      <c r="D13" s="202"/>
      <c r="E13" s="6"/>
      <c r="F13" s="72">
        <f>(LN(B14)-LN(B12))/(A14-A12)</f>
        <v>2.1776257994800086E-2</v>
      </c>
    </row>
    <row r="14" spans="1:11" x14ac:dyDescent="0.25">
      <c r="A14" s="61">
        <v>2001</v>
      </c>
      <c r="B14" s="204">
        <v>1399000</v>
      </c>
      <c r="C14" s="3"/>
      <c r="D14" s="202">
        <f t="shared" ref="D14" si="8">(C13/C15)</f>
        <v>0.27278707839546679</v>
      </c>
      <c r="E14" s="203">
        <f t="shared" ref="E14" si="9">ABS(1-D14)</f>
        <v>0.72721292160453321</v>
      </c>
      <c r="F14" s="3"/>
    </row>
    <row r="15" spans="1:11" x14ac:dyDescent="0.25">
      <c r="A15" s="61"/>
      <c r="B15" s="204"/>
      <c r="C15" s="3">
        <f t="shared" ref="C15" si="10">(B16-B14)/(A16-A14)</f>
        <v>99311.555555555562</v>
      </c>
      <c r="D15" s="202"/>
      <c r="E15" s="6"/>
      <c r="F15" s="72">
        <f>(LN(B16)-LN(B14))/(A16-A14)</f>
        <v>5.4890869666518877E-2</v>
      </c>
    </row>
    <row r="16" spans="1:11" x14ac:dyDescent="0.25">
      <c r="A16" s="61">
        <v>2010</v>
      </c>
      <c r="B16" s="204">
        <v>2292804</v>
      </c>
      <c r="C16" s="3"/>
      <c r="D16" s="202">
        <f>(C15/C17)</f>
        <v>3.3208677221870389</v>
      </c>
      <c r="E16" s="203">
        <f t="shared" ref="E16" si="11">ABS(1-D16)</f>
        <v>2.3208677221870389</v>
      </c>
      <c r="F16" s="3"/>
    </row>
    <row r="17" spans="1:30" ht="15.75" thickBot="1" x14ac:dyDescent="0.3">
      <c r="A17" s="42"/>
      <c r="B17" s="205"/>
      <c r="C17" s="17">
        <f>(C13+C11+C9)/3</f>
        <v>29905.303030303028</v>
      </c>
      <c r="F17" s="72">
        <f>F15</f>
        <v>5.4890869666518877E-2</v>
      </c>
    </row>
    <row r="18" spans="1:30" x14ac:dyDescent="0.25">
      <c r="A18" s="206">
        <v>2025</v>
      </c>
      <c r="B18" s="207">
        <f>$B$16+(A18-$A$16)*$C$17</f>
        <v>2741383.5454545454</v>
      </c>
      <c r="C18" s="119"/>
    </row>
    <row r="19" spans="1:30" x14ac:dyDescent="0.25">
      <c r="A19" s="208"/>
      <c r="B19" s="204"/>
      <c r="C19" s="209" t="s">
        <v>44</v>
      </c>
    </row>
    <row r="20" spans="1:30" ht="15.75" thickBot="1" x14ac:dyDescent="0.3">
      <c r="A20" s="210">
        <v>2050</v>
      </c>
      <c r="B20" s="211">
        <f>$B$16+(A20-$A$16)*$C$17</f>
        <v>3489016.1212121211</v>
      </c>
      <c r="C20" s="212"/>
    </row>
    <row r="21" spans="1:30" ht="15.75" thickBot="1" x14ac:dyDescent="0.3">
      <c r="A21" s="45"/>
      <c r="B21" s="213"/>
      <c r="C21" s="45"/>
    </row>
    <row r="22" spans="1:30" ht="14.45" customHeight="1" x14ac:dyDescent="0.25">
      <c r="A22" s="116">
        <v>2025</v>
      </c>
      <c r="B22" s="207">
        <f>POWER(EXP(1),(LN($B$16)+($F$17*(A22-$A$16))))</f>
        <v>5223347.9585825615</v>
      </c>
      <c r="C22" s="119"/>
      <c r="J22" s="347" t="s">
        <v>100</v>
      </c>
      <c r="K22" s="347"/>
      <c r="L22" s="347"/>
      <c r="M22" s="347"/>
      <c r="N22" s="347"/>
      <c r="O22" s="347"/>
      <c r="P22" s="347"/>
    </row>
    <row r="23" spans="1:30" x14ac:dyDescent="0.25">
      <c r="A23" s="122"/>
      <c r="B23" s="204"/>
      <c r="C23" s="214" t="s">
        <v>101</v>
      </c>
      <c r="J23" s="347"/>
      <c r="K23" s="347"/>
      <c r="L23" s="347"/>
      <c r="M23" s="347"/>
      <c r="N23" s="347"/>
      <c r="O23" s="347"/>
      <c r="P23" s="347"/>
    </row>
    <row r="24" spans="1:30" ht="15.75" thickBot="1" x14ac:dyDescent="0.3">
      <c r="A24" s="134">
        <v>2050</v>
      </c>
      <c r="B24" s="211">
        <f>POWER(EXP(1),(LN($B$16)+($F$17*(A24-$A$16))))</f>
        <v>20602456.357510243</v>
      </c>
      <c r="C24" s="139"/>
      <c r="J24" s="347"/>
      <c r="K24" s="347"/>
      <c r="L24" s="347"/>
      <c r="M24" s="347"/>
      <c r="N24" s="347"/>
      <c r="O24" s="347"/>
      <c r="P24" s="347"/>
    </row>
    <row r="26" spans="1:30" ht="45" x14ac:dyDescent="0.25">
      <c r="AC26" s="215" t="s">
        <v>97</v>
      </c>
      <c r="AD26" s="215" t="s">
        <v>98</v>
      </c>
    </row>
    <row r="27" spans="1:30" x14ac:dyDescent="0.25">
      <c r="AC27" s="61">
        <v>1974</v>
      </c>
      <c r="AD27" s="61">
        <v>600000</v>
      </c>
    </row>
    <row r="28" spans="1:30" x14ac:dyDescent="0.25">
      <c r="AC28" s="61">
        <v>1982</v>
      </c>
      <c r="AD28" s="61">
        <v>866000</v>
      </c>
    </row>
    <row r="29" spans="1:30" x14ac:dyDescent="0.25">
      <c r="AC29" s="61">
        <v>1990</v>
      </c>
      <c r="AD29" s="61">
        <v>1101000</v>
      </c>
    </row>
    <row r="30" spans="1:30" x14ac:dyDescent="0.25">
      <c r="AC30" s="61">
        <v>2010</v>
      </c>
      <c r="AD30" s="61">
        <v>2292804</v>
      </c>
    </row>
    <row r="35" spans="29:30" ht="45" x14ac:dyDescent="0.25">
      <c r="AC35" s="215" t="s">
        <v>97</v>
      </c>
      <c r="AD35" s="215" t="s">
        <v>98</v>
      </c>
    </row>
    <row r="36" spans="29:30" x14ac:dyDescent="0.25">
      <c r="AC36" s="61">
        <v>1950</v>
      </c>
      <c r="AD36" s="61">
        <v>210000</v>
      </c>
    </row>
    <row r="37" spans="29:30" x14ac:dyDescent="0.25">
      <c r="AC37" s="61">
        <v>1962</v>
      </c>
      <c r="AD37" s="61">
        <v>355000</v>
      </c>
    </row>
    <row r="38" spans="29:30" x14ac:dyDescent="0.25">
      <c r="AC38" s="61">
        <v>1974</v>
      </c>
      <c r="AD38" s="61">
        <v>600000</v>
      </c>
    </row>
    <row r="39" spans="29:30" x14ac:dyDescent="0.25">
      <c r="AC39" s="61">
        <v>1982</v>
      </c>
      <c r="AD39" s="61">
        <v>866000</v>
      </c>
    </row>
    <row r="40" spans="29:30" x14ac:dyDescent="0.25">
      <c r="AC40" s="61">
        <v>1990</v>
      </c>
      <c r="AD40" s="204">
        <v>1101000</v>
      </c>
    </row>
    <row r="41" spans="29:30" x14ac:dyDescent="0.25">
      <c r="AC41" s="61">
        <v>2001</v>
      </c>
      <c r="AD41" s="204">
        <v>1399000</v>
      </c>
    </row>
    <row r="42" spans="29:30" x14ac:dyDescent="0.25">
      <c r="AC42" s="61">
        <v>2010</v>
      </c>
      <c r="AD42" s="61">
        <v>2292804</v>
      </c>
    </row>
    <row r="59" spans="8:9" x14ac:dyDescent="0.25">
      <c r="H59" s="304"/>
      <c r="I59" s="304"/>
    </row>
    <row r="110" spans="1:11" x14ac:dyDescent="0.25">
      <c r="A110" s="373" t="s">
        <v>102</v>
      </c>
      <c r="B110" s="373"/>
      <c r="C110" s="373"/>
      <c r="D110" s="373"/>
      <c r="E110" s="373"/>
      <c r="F110" s="373"/>
      <c r="G110" s="373"/>
    </row>
    <row r="111" spans="1:11" ht="14.45" customHeight="1" x14ac:dyDescent="0.25">
      <c r="A111" s="374" t="s">
        <v>103</v>
      </c>
      <c r="B111" s="374"/>
      <c r="C111" s="374"/>
      <c r="D111" s="374"/>
      <c r="E111" s="374"/>
      <c r="F111" s="374"/>
      <c r="G111" s="374"/>
      <c r="H111" s="374"/>
      <c r="I111" s="374"/>
      <c r="J111" s="374"/>
      <c r="K111" s="374"/>
    </row>
    <row r="112" spans="1:11" x14ac:dyDescent="0.25">
      <c r="A112" s="374"/>
      <c r="B112" s="374"/>
      <c r="C112" s="374"/>
      <c r="D112" s="374"/>
      <c r="E112" s="374"/>
      <c r="F112" s="374"/>
      <c r="G112" s="374"/>
      <c r="H112" s="374"/>
      <c r="I112" s="374"/>
      <c r="J112" s="374"/>
      <c r="K112" s="374"/>
    </row>
    <row r="113" spans="1:11" x14ac:dyDescent="0.25">
      <c r="A113" s="374"/>
      <c r="B113" s="374"/>
      <c r="C113" s="374"/>
      <c r="D113" s="374"/>
      <c r="E113" s="374"/>
      <c r="F113" s="374"/>
      <c r="G113" s="374"/>
      <c r="H113" s="374"/>
      <c r="I113" s="374"/>
      <c r="J113" s="374"/>
      <c r="K113" s="374"/>
    </row>
    <row r="114" spans="1:11" x14ac:dyDescent="0.25">
      <c r="A114" s="374"/>
      <c r="B114" s="374"/>
      <c r="C114" s="374"/>
      <c r="D114" s="374"/>
      <c r="E114" s="374"/>
      <c r="F114" s="374"/>
      <c r="G114" s="374"/>
      <c r="H114" s="374"/>
      <c r="I114" s="374"/>
      <c r="J114" s="374"/>
      <c r="K114" s="374"/>
    </row>
    <row r="115" spans="1:11" x14ac:dyDescent="0.25">
      <c r="A115" s="374"/>
      <c r="B115" s="374"/>
      <c r="C115" s="374"/>
      <c r="D115" s="374"/>
      <c r="E115" s="374"/>
      <c r="F115" s="374"/>
      <c r="G115" s="374"/>
      <c r="H115" s="374"/>
      <c r="I115" s="374"/>
      <c r="J115" s="374"/>
      <c r="K115" s="374"/>
    </row>
  </sheetData>
  <mergeCells count="8">
    <mergeCell ref="A110:G110"/>
    <mergeCell ref="A111:K115"/>
    <mergeCell ref="C1:E2"/>
    <mergeCell ref="F1:F2"/>
    <mergeCell ref="J1:J2"/>
    <mergeCell ref="K1:K2"/>
    <mergeCell ref="J22:P24"/>
    <mergeCell ref="H59:I59"/>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INDICE</vt:lpstr>
      <vt:lpstr>BAÑOS-MENESES-NARANJO</vt:lpstr>
      <vt:lpstr>CUENCA-ACHACNE-DAMIAN</vt:lpstr>
      <vt:lpstr>GUANO-GUACHO-ROMERO</vt:lpstr>
      <vt:lpstr>IBARRA-GUALAN-MUECES</vt:lpstr>
      <vt:lpstr>LATACUNGA-ALLAICA-TORRES</vt:lpstr>
      <vt:lpstr>LOJA-AVILA-CALERO</vt:lpstr>
      <vt:lpstr>OTAVALO-ILLAPA-PARCO</vt:lpstr>
      <vt:lpstr>QUITO-CALLE-PEREZ</vt:lpstr>
      <vt:lpstr>RIOBAMBA-LLAMUCA-AGUIRRE</vt:lpstr>
      <vt:lpstr>TULCAN-GUALLPA-PAREDES</vt:lpstr>
      <vt:lpstr>GUAYAQUIL-OROZCO-TIERRA</vt:lpstr>
      <vt:lpstr>MANTA-SALTOS</vt:lpstr>
      <vt:lpstr>PORTOVIEJO-CUJI-PONCE</vt:lpstr>
      <vt:lpstr>QUEVEDO-DAMIAN-MOROCHO</vt:lpstr>
      <vt:lpstr>TENA-ROJAS-TIUQUINGA</vt:lpstr>
      <vt:lpstr>SANTA CRUZ-DOMINGUEZ-SALTOS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Jorge Luis Ponce Loor</dc:creator>
  <cp:keywords/>
  <dc:description/>
  <cp:lastModifiedBy>Alfonso Patricio Arellano Barriga</cp:lastModifiedBy>
  <cp:revision/>
  <dcterms:created xsi:type="dcterms:W3CDTF">2025-05-04T15:21:28Z</dcterms:created>
  <dcterms:modified xsi:type="dcterms:W3CDTF">2025-05-09T15:03:09Z</dcterms:modified>
  <cp:category/>
  <cp:contentStatus/>
</cp:coreProperties>
</file>