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ryr\OneDrive\blogs 1M\Abril-Julio2025\"/>
    </mc:Choice>
  </mc:AlternateContent>
  <xr:revisionPtr revIDLastSave="0" documentId="13_ncr:1_{25E02485-255F-4FF7-BBCF-1A52F9037C85}" xr6:coauthVersionLast="47" xr6:coauthVersionMax="47" xr10:uidLastSave="{00000000-0000-0000-0000-000000000000}"/>
  <bookViews>
    <workbookView xWindow="-108" yWindow="-108" windowWidth="23256" windowHeight="12576" activeTab="3" xr2:uid="{74165BC9-F6B8-4C61-AE8C-D9564C7F96ED}"/>
  </bookViews>
  <sheets>
    <sheet name="Ejercicio 1" sheetId="1" r:id="rId1"/>
    <sheet name="Ejercicio 2" sheetId="2" r:id="rId2"/>
    <sheet name="Ejercicio 3" sheetId="3" r:id="rId3"/>
    <sheet name="Ejercicio 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7" i="4" l="1"/>
  <c r="F27" i="4" s="1"/>
  <c r="E28" i="4"/>
  <c r="E29" i="4"/>
  <c r="E30" i="4"/>
  <c r="E31" i="4"/>
  <c r="F31" i="4" s="1"/>
  <c r="E32" i="4"/>
  <c r="E33" i="4"/>
  <c r="F33" i="4" s="1"/>
  <c r="E34" i="4"/>
  <c r="E35" i="4"/>
  <c r="F35" i="4" s="1"/>
  <c r="E26" i="4"/>
  <c r="F26" i="4" s="1"/>
  <c r="F34" i="4"/>
  <c r="F28" i="4"/>
  <c r="F29" i="4"/>
  <c r="F30" i="4"/>
  <c r="F32" i="4"/>
  <c r="B21" i="4"/>
  <c r="C21" i="4"/>
  <c r="B31" i="4" s="1"/>
  <c r="B60" i="3"/>
  <c r="B57" i="3"/>
  <c r="D57" i="3"/>
  <c r="B30" i="4" l="1"/>
  <c r="B27" i="4"/>
  <c r="B34" i="4"/>
  <c r="B33" i="4"/>
  <c r="B28" i="4"/>
  <c r="B35" i="4"/>
  <c r="B32" i="4"/>
  <c r="B29" i="4"/>
  <c r="B26" i="4"/>
  <c r="C62" i="3"/>
  <c r="D62" i="3"/>
  <c r="C64" i="3"/>
  <c r="D64" i="3"/>
  <c r="F62" i="3"/>
  <c r="E64" i="3"/>
  <c r="G62" i="3"/>
  <c r="B62" i="3"/>
  <c r="E62" i="3"/>
  <c r="F64" i="3"/>
  <c r="G64" i="3"/>
  <c r="B64" i="3"/>
  <c r="C29" i="2" l="1"/>
  <c r="F45" i="1"/>
  <c r="F44" i="1"/>
  <c r="E45" i="1"/>
  <c r="E44" i="1"/>
  <c r="D45" i="1"/>
  <c r="D46" i="1"/>
  <c r="D44" i="1"/>
  <c r="B47" i="1"/>
  <c r="B46" i="1"/>
  <c r="B45" i="1"/>
  <c r="B44" i="1"/>
  <c r="B38" i="1"/>
  <c r="B40" i="1"/>
  <c r="B39" i="1"/>
  <c r="B37" i="1"/>
  <c r="I18" i="1"/>
  <c r="H19" i="1"/>
  <c r="H20" i="1"/>
  <c r="H18" i="1"/>
  <c r="I15" i="1"/>
  <c r="I16" i="1"/>
  <c r="I17" i="1"/>
  <c r="I14" i="1"/>
  <c r="H15" i="1"/>
  <c r="H16" i="1"/>
  <c r="H17" i="1"/>
  <c r="H14" i="1"/>
  <c r="C20" i="1"/>
  <c r="D20" i="1"/>
  <c r="E20" i="1"/>
  <c r="F20" i="1"/>
  <c r="G20" i="1"/>
  <c r="B20" i="1"/>
  <c r="C19" i="1"/>
  <c r="D19" i="1"/>
  <c r="E19" i="1"/>
  <c r="F19" i="1"/>
  <c r="G19" i="1"/>
  <c r="B19" i="1"/>
  <c r="C18" i="1"/>
  <c r="D18" i="1"/>
  <c r="E18" i="1"/>
  <c r="F18" i="1"/>
  <c r="G18" i="1"/>
  <c r="B18" i="1"/>
  <c r="A21" i="4"/>
</calcChain>
</file>

<file path=xl/sharedStrings.xml><?xml version="1.0" encoding="utf-8"?>
<sst xmlns="http://schemas.openxmlformats.org/spreadsheetml/2006/main" count="167" uniqueCount="155">
  <si>
    <t>EJERCICIO 1</t>
  </si>
  <si>
    <t>MAQUINA</t>
  </si>
  <si>
    <t>OPERADOR</t>
  </si>
  <si>
    <t>a) Plantear las hipótesis de los tratamientos y bloques (fórmula y  texto)</t>
  </si>
  <si>
    <t>b) Encuentre la variabilidad (Suma de cuadrados)</t>
  </si>
  <si>
    <t>c) Encuentre la tabla ANOVA con un nivel del 0,05; Interpretación</t>
  </si>
  <si>
    <t>d) conclusión</t>
  </si>
  <si>
    <t>EJERCICIO 2</t>
  </si>
  <si>
    <t>A continuación se muestra parte del ANOVA para un diseño en bloques, que tiene tres tratamientos</t>
  </si>
  <si>
    <t>y cinco bloques con una sola repetición por tratamiento-bloque</t>
  </si>
  <si>
    <t>FV</t>
  </si>
  <si>
    <t>SC</t>
  </si>
  <si>
    <t>GL</t>
  </si>
  <si>
    <t>CM</t>
  </si>
  <si>
    <t>F0</t>
  </si>
  <si>
    <t>Ftabla</t>
  </si>
  <si>
    <t>TRATAMIENTO</t>
  </si>
  <si>
    <t>BLOQUE</t>
  </si>
  <si>
    <t>ERROR</t>
  </si>
  <si>
    <t>TOTAL</t>
  </si>
  <si>
    <t>a) Escriba el modelo estadistico y las hipótesis pertinentes</t>
  </si>
  <si>
    <t>b) Completar la tabla con un alfa 0,05</t>
  </si>
  <si>
    <t>c)Apoyese en las tablas de la distribución F para aceptar o rechazar las hipótesis</t>
  </si>
  <si>
    <t>d) Encuentre el coeficiente de determinación del experimento; interpretación</t>
  </si>
  <si>
    <t>Se hace un estudio sobre la efectividad de tres marcas de atomizador para matar moscas</t>
  </si>
  <si>
    <t>Para ello, cada producto se aplica a un grupo de 100 moscas, y se cuenta el número de</t>
  </si>
  <si>
    <t>moscas muertas expresado en porcentajes, Se hicieron seis réplicas, pero en días diferentes</t>
  </si>
  <si>
    <t>Los datos se muestran a continuación</t>
  </si>
  <si>
    <t>MARCA ATOMIZADOR</t>
  </si>
  <si>
    <t>Número de réplica (día)</t>
  </si>
  <si>
    <t>EJERCICIO 3</t>
  </si>
  <si>
    <t xml:space="preserve">a) Plantee las hipótesis (tratamientos, bloques) </t>
  </si>
  <si>
    <t>c) Obtenga el valor del LSD para los bloques, (hipótesis, tabla de análisis, interpretación; conclusión)</t>
  </si>
  <si>
    <t>d) Realice un gráfico de medias para los bloques, interpretación</t>
  </si>
  <si>
    <t xml:space="preserve">e) Conclusión </t>
  </si>
  <si>
    <t>Se realizó un experimento con el fin de comparar tres tipos de materiales para</t>
  </si>
  <si>
    <t>recubrir alambres de cobre. El propósito del recubrimiento consiste en eliminar</t>
  </si>
  <si>
    <t>los defectos del alambre. A cada recubrimiento se le asignaron al zara 10 especímenes</t>
  </si>
  <si>
    <t>distintos, de 5 milimentros de longitud, para que les fuera aplicado. Después se sometió</t>
  </si>
  <si>
    <t>a los 30 especímenes a cierto tipo de desgaste abarsivo. Al final se midió el número de</t>
  </si>
  <si>
    <t>defectos en cada uno y se obtuvieron los siguientes resultados</t>
  </si>
  <si>
    <t>MATERIAL</t>
  </si>
  <si>
    <t>a) Plantee las hipótesis para los supuestos de normalidad</t>
  </si>
  <si>
    <t>b) Realice el análisis de residuos para las tres columnas</t>
  </si>
  <si>
    <t>c) Realice el gráfico de residuales, para los tres tipos de materiales, Interpretación</t>
  </si>
  <si>
    <t>EJERCICIO 4</t>
  </si>
  <si>
    <t>por ello se sospecha que puede haber algún efecto importante debido a esta fuente de variación.</t>
  </si>
  <si>
    <t>b) Obtenga la tabla ANOVA (herramienta Análisis de Datos), INTERPRETACIÓN</t>
  </si>
  <si>
    <t>a) HIPOTESIS</t>
  </si>
  <si>
    <t>H0:U1=U2=U3=U4</t>
  </si>
  <si>
    <t>H0: Las máquinas se desempeñan con el mismo índice de velocidad promedio</t>
  </si>
  <si>
    <r>
      <t>H1: ui</t>
    </r>
    <r>
      <rPr>
        <sz val="11"/>
        <color theme="1"/>
        <rFont val="Symbol"/>
        <family val="1"/>
        <charset val="2"/>
      </rPr>
      <t>¹</t>
    </r>
    <r>
      <rPr>
        <sz val="13.2"/>
        <color theme="1"/>
        <rFont val="Calibri"/>
        <family val="2"/>
      </rPr>
      <t>uj</t>
    </r>
  </si>
  <si>
    <t>H1: Por lo menos una es diferente</t>
  </si>
  <si>
    <t>BLOQUES</t>
  </si>
  <si>
    <t>H0:U1=U2=U3=U4=U5=U6</t>
  </si>
  <si>
    <t>H1:ui dif uj</t>
  </si>
  <si>
    <t>H0: Los operarios trabajan con la misma velocidad</t>
  </si>
  <si>
    <t>H1: Por lo menos uno es diferente</t>
  </si>
  <si>
    <t>b) SUMA DE CUADRADOS</t>
  </si>
  <si>
    <t>SUMA</t>
  </si>
  <si>
    <t>SUMA^2</t>
  </si>
  <si>
    <t>SUMA_CUAD</t>
  </si>
  <si>
    <t>SCT</t>
  </si>
  <si>
    <t>Sctrat</t>
  </si>
  <si>
    <t>SCB</t>
  </si>
  <si>
    <t>SCE</t>
  </si>
  <si>
    <t>c) ANOVA</t>
  </si>
  <si>
    <t>FT</t>
  </si>
  <si>
    <t>MÁQUINAS</t>
  </si>
  <si>
    <t>OPERARIOS</t>
  </si>
  <si>
    <t>Interpretación</t>
  </si>
  <si>
    <t xml:space="preserve">a) 3,34&gt;3,29 se rechaza H0, hay </t>
  </si>
  <si>
    <t>Las máquinas no se desempeñan con el mismo índice de velocidad promedio</t>
  </si>
  <si>
    <t xml:space="preserve">b) 5,29&gt;2,9 se rechaza H0, </t>
  </si>
  <si>
    <t>Los operarios no  trabajan con la misma velocidad</t>
  </si>
  <si>
    <t>d) CONCLUSIÓN</t>
  </si>
  <si>
    <t>se ha determinado que hay una diferencia en la velocidad con la que los operadores trabajan con la máquina</t>
  </si>
  <si>
    <t>es decir hay diferencia en el tiempo (segundos) con que se realiza el ensamble de un producto</t>
  </si>
  <si>
    <t>a) Modelo</t>
  </si>
  <si>
    <t>yij=ai+bj+eij</t>
  </si>
  <si>
    <t>yij es variable respuesta</t>
  </si>
  <si>
    <t>ai efecto de los tratamientos</t>
  </si>
  <si>
    <t>bj es efecto de los bloques</t>
  </si>
  <si>
    <t>eij erro aleatorio</t>
  </si>
  <si>
    <t>c) Interpretación</t>
  </si>
  <si>
    <t>a) 4,8&gt;4,45 se rechaza Ho de los tratamientos</t>
  </si>
  <si>
    <t>b) 3,4&lt;3,83, se acepta h0, es decir hay igualdad en los bloques</t>
  </si>
  <si>
    <t xml:space="preserve">d) coeficiente de determinación </t>
  </si>
  <si>
    <t>cd</t>
  </si>
  <si>
    <t>sctrat/sct</t>
  </si>
  <si>
    <t>Existe una variabilidad del 30,77% en los tratamientos al aportar en el experimento</t>
  </si>
  <si>
    <t>A) HIPÓTESIS</t>
  </si>
  <si>
    <t>H0:u1=u2=u3</t>
  </si>
  <si>
    <t>h0: las marcas de atomizador son iguales con respecto al efecto al matar moscas</t>
  </si>
  <si>
    <t>h1: ui dif uj</t>
  </si>
  <si>
    <t>h1: Por lo menos uno es diferente</t>
  </si>
  <si>
    <t>H0:U1=U2=U3=U4=U4=U6</t>
  </si>
  <si>
    <t xml:space="preserve">H1: UI DIF UJ </t>
  </si>
  <si>
    <t>H0: hay igualdad en las réplicas</t>
  </si>
  <si>
    <t>H1: Hay diferencia en las réplicas</t>
  </si>
  <si>
    <t xml:space="preserve">b) ANOVA </t>
  </si>
  <si>
    <t>Análisis de varianza de dos factores con una sola muestra por grupo</t>
  </si>
  <si>
    <t>RESUMEN</t>
  </si>
  <si>
    <t>Cuenta</t>
  </si>
  <si>
    <t>Suma</t>
  </si>
  <si>
    <t>Promedio</t>
  </si>
  <si>
    <t>Varianza</t>
  </si>
  <si>
    <t>Fila 1</t>
  </si>
  <si>
    <t>Fila 2</t>
  </si>
  <si>
    <t>Fila 3</t>
  </si>
  <si>
    <t>Columna 1</t>
  </si>
  <si>
    <t>Columna 2</t>
  </si>
  <si>
    <t>Columna 3</t>
  </si>
  <si>
    <t>Columna 4</t>
  </si>
  <si>
    <t>Columna 5</t>
  </si>
  <si>
    <t>Columna 6</t>
  </si>
  <si>
    <t>ANÁLISIS DE VARIANZA</t>
  </si>
  <si>
    <t>Origen de las variaciones</t>
  </si>
  <si>
    <t>Suma de cuadrados</t>
  </si>
  <si>
    <t>Grados de libertad</t>
  </si>
  <si>
    <t>Promedio de los cuadrados</t>
  </si>
  <si>
    <t>F</t>
  </si>
  <si>
    <t>Probabilidad</t>
  </si>
  <si>
    <t>Valor crítico para F</t>
  </si>
  <si>
    <t>Filas</t>
  </si>
  <si>
    <t>Columnas</t>
  </si>
  <si>
    <t>Error</t>
  </si>
  <si>
    <t>Total</t>
  </si>
  <si>
    <t>a)2,88&lt;4,20 se acepta H0, hay igualdad en las marcas con respecto al efecto en matar moscas</t>
  </si>
  <si>
    <t>b)1,09&lt;3,33 se acepta H0, hay igualdad en los bloques (réplicas)</t>
  </si>
  <si>
    <t>LSD</t>
  </si>
  <si>
    <t>T0,05;10</t>
  </si>
  <si>
    <t>COEFICIENTE</t>
  </si>
  <si>
    <t>LS</t>
  </si>
  <si>
    <t>LC</t>
  </si>
  <si>
    <t>LI</t>
  </si>
  <si>
    <t>r1</t>
  </si>
  <si>
    <t>r2</t>
  </si>
  <si>
    <t>r3</t>
  </si>
  <si>
    <t>r4</t>
  </si>
  <si>
    <t>r5</t>
  </si>
  <si>
    <t>r6</t>
  </si>
  <si>
    <t>hay una diferencia mínima en r5 hay menor cantidad con respecto a las demás réplicas</t>
  </si>
  <si>
    <r>
      <rPr>
        <b/>
        <sz val="11"/>
        <color rgb="FFFF0000"/>
        <rFont val="Calibri"/>
        <family val="2"/>
        <scheme val="minor"/>
      </rPr>
      <t xml:space="preserve">Interpretación: </t>
    </r>
    <r>
      <rPr>
        <sz val="11"/>
        <color theme="1"/>
        <rFont val="Calibri"/>
        <family val="2"/>
        <scheme val="minor"/>
      </rPr>
      <t>Cada réplica estadisticamente tienen el mismo porcentaje de moscas muertas</t>
    </r>
  </si>
  <si>
    <t>promedio</t>
  </si>
  <si>
    <t>DATOS</t>
  </si>
  <si>
    <t>ho: Lios residuos se distribuyen normalmente</t>
  </si>
  <si>
    <t>h1: los residuos no se distribuyen normalmente</t>
  </si>
  <si>
    <t>residuo</t>
  </si>
  <si>
    <t>ri</t>
  </si>
  <si>
    <t>i</t>
  </si>
  <si>
    <t>Z</t>
  </si>
  <si>
    <t>Interpretación: Como los puntos se encuentran alineados se acepta H0</t>
  </si>
  <si>
    <t>los residuos se distribuyen normalmente</t>
  </si>
  <si>
    <t>(i-0,5)/10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</si>
</sst>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sz val="13.2"/>
      <color theme="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6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0" xfId="0" applyFont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4" fillId="0" borderId="0" xfId="0" applyFont="1"/>
    <xf numFmtId="0" fontId="1" fillId="0" borderId="0" xfId="0" applyFont="1" applyAlignment="1">
      <alignment horizontal="center"/>
    </xf>
    <xf numFmtId="0" fontId="5" fillId="0" borderId="0" xfId="0" applyFont="1"/>
    <xf numFmtId="10" fontId="0" fillId="0" borderId="0" xfId="1" applyNumberFormat="1" applyFont="1" applyFill="1" applyBorder="1"/>
    <xf numFmtId="10" fontId="0" fillId="0" borderId="0" xfId="0" applyNumberFormat="1"/>
    <xf numFmtId="2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2" fontId="0" fillId="0" borderId="0" xfId="0" applyNumberFormat="1" applyFont="1" applyAlignment="1">
      <alignment horizontal="center"/>
    </xf>
    <xf numFmtId="0" fontId="0" fillId="0" borderId="0" xfId="0" applyFill="1"/>
    <xf numFmtId="0" fontId="0" fillId="4" borderId="1" xfId="0" applyFill="1" applyBorder="1"/>
    <xf numFmtId="0" fontId="1" fillId="0" borderId="1" xfId="0" applyFont="1" applyFill="1" applyBorder="1" applyAlignment="1">
      <alignment horizontal="center"/>
    </xf>
    <xf numFmtId="2" fontId="0" fillId="0" borderId="0" xfId="0" applyNumberFormat="1"/>
    <xf numFmtId="0" fontId="1" fillId="5" borderId="0" xfId="0" applyFont="1" applyFill="1"/>
    <xf numFmtId="0" fontId="0" fillId="5" borderId="0" xfId="0" applyFill="1"/>
    <xf numFmtId="0" fontId="0" fillId="0" borderId="1" xfId="0" applyFont="1" applyBorder="1"/>
    <xf numFmtId="2" fontId="0" fillId="0" borderId="1" xfId="0" applyNumberFormat="1" applyBorder="1"/>
    <xf numFmtId="0" fontId="0" fillId="5" borderId="0" xfId="0" applyFill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5" borderId="0" xfId="0" applyNumberFormat="1" applyFill="1" applyAlignment="1">
      <alignment horizontal="center"/>
    </xf>
    <xf numFmtId="0" fontId="10" fillId="0" borderId="0" xfId="0" applyFont="1"/>
    <xf numFmtId="0" fontId="4" fillId="0" borderId="0" xfId="0" applyFont="1" applyAlignment="1">
      <alignment horizontal="left"/>
    </xf>
    <xf numFmtId="0" fontId="1" fillId="5" borderId="1" xfId="0" applyFont="1" applyFill="1" applyBorder="1" applyAlignment="1">
      <alignment horizontal="left"/>
    </xf>
    <xf numFmtId="0" fontId="0" fillId="5" borderId="1" xfId="0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0" xfId="0" applyFont="1" applyFill="1" applyAlignment="1">
      <alignment horizontal="left"/>
    </xf>
    <xf numFmtId="0" fontId="4" fillId="5" borderId="0" xfId="0" applyFont="1" applyFill="1"/>
    <xf numFmtId="10" fontId="0" fillId="0" borderId="0" xfId="1" applyNumberFormat="1" applyFont="1"/>
    <xf numFmtId="0" fontId="0" fillId="0" borderId="0" xfId="0" applyFill="1" applyBorder="1" applyAlignment="1"/>
    <xf numFmtId="0" fontId="0" fillId="0" borderId="4" xfId="0" applyFill="1" applyBorder="1" applyAlignment="1"/>
    <xf numFmtId="0" fontId="6" fillId="0" borderId="5" xfId="0" applyFont="1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2" fontId="7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Efecto Atomizador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stockChart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none"/>
          </c:marker>
          <c:cat>
            <c:strRef>
              <c:f>'Ejercicio 3'!$B$61:$G$61</c:f>
              <c:strCache>
                <c:ptCount val="6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  <c:pt idx="5">
                  <c:v>r6</c:v>
                </c:pt>
              </c:strCache>
            </c:strRef>
          </c:cat>
          <c:val>
            <c:numRef>
              <c:f>'Ejercicio 3'!$B$62:$G$62</c:f>
              <c:numCache>
                <c:formatCode>0.00</c:formatCode>
                <c:ptCount val="6"/>
                <c:pt idx="0">
                  <c:v>70.190291269930853</c:v>
                </c:pt>
                <c:pt idx="1">
                  <c:v>72.523624603264182</c:v>
                </c:pt>
                <c:pt idx="2">
                  <c:v>71.85695793659751</c:v>
                </c:pt>
                <c:pt idx="3">
                  <c:v>74.190291269930853</c:v>
                </c:pt>
                <c:pt idx="4">
                  <c:v>61.856957936597524</c:v>
                </c:pt>
                <c:pt idx="5">
                  <c:v>70.523624603264182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B8-4981-8379-722DDFD6FFB0}"/>
            </c:ext>
          </c:extLst>
        </c:ser>
        <c:ser>
          <c:idx val="1"/>
          <c:order val="1"/>
          <c:spPr>
            <a:ln w="19050" cap="rnd">
              <a:noFill/>
              <a:round/>
            </a:ln>
            <a:effectLst/>
          </c:spPr>
          <c:marker>
            <c:symbol val="none"/>
          </c:marker>
          <c:cat>
            <c:strRef>
              <c:f>'Ejercicio 3'!$B$61:$G$61</c:f>
              <c:strCache>
                <c:ptCount val="6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  <c:pt idx="5">
                  <c:v>r6</c:v>
                </c:pt>
              </c:strCache>
            </c:strRef>
          </c:cat>
          <c:val>
            <c:numRef>
              <c:f>'Ejercicio 3'!$B$63:$G$63</c:f>
              <c:numCache>
                <c:formatCode>0.00</c:formatCode>
                <c:ptCount val="6"/>
                <c:pt idx="0">
                  <c:v>63.666666666666664</c:v>
                </c:pt>
                <c:pt idx="1">
                  <c:v>66</c:v>
                </c:pt>
                <c:pt idx="2">
                  <c:v>65.333333333333329</c:v>
                </c:pt>
                <c:pt idx="3">
                  <c:v>67.666666666666671</c:v>
                </c:pt>
                <c:pt idx="4">
                  <c:v>55.333333333333336</c:v>
                </c:pt>
                <c:pt idx="5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B8-4981-8379-722DDFD6FFB0}"/>
            </c:ext>
          </c:extLst>
        </c:ser>
        <c:ser>
          <c:idx val="2"/>
          <c:order val="2"/>
          <c:spPr>
            <a:ln w="19050" cap="rnd">
              <a:noFill/>
              <a:round/>
            </a:ln>
            <a:effectLst/>
          </c:spPr>
          <c:marker>
            <c:symbol val="dot"/>
            <c:size val="3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'Ejercicio 3'!$B$61:$G$61</c:f>
              <c:strCache>
                <c:ptCount val="6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  <c:pt idx="5">
                  <c:v>r6</c:v>
                </c:pt>
              </c:strCache>
            </c:strRef>
          </c:cat>
          <c:val>
            <c:numRef>
              <c:f>'Ejercicio 3'!$B$64:$G$64</c:f>
              <c:numCache>
                <c:formatCode>0.00</c:formatCode>
                <c:ptCount val="6"/>
                <c:pt idx="0">
                  <c:v>57.143042063402476</c:v>
                </c:pt>
                <c:pt idx="1">
                  <c:v>59.476375396735811</c:v>
                </c:pt>
                <c:pt idx="2">
                  <c:v>58.80970873006914</c:v>
                </c:pt>
                <c:pt idx="3">
                  <c:v>61.143042063402483</c:v>
                </c:pt>
                <c:pt idx="4">
                  <c:v>48.809708730069147</c:v>
                </c:pt>
                <c:pt idx="5">
                  <c:v>57.476375396735811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5B8-4981-8379-722DDFD6FF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axId val="1230368447"/>
        <c:axId val="1230384287"/>
      </c:stockChart>
      <c:catAx>
        <c:axId val="12303684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C"/>
                  <a:t>réplica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230384287"/>
        <c:crosses val="autoZero"/>
        <c:auto val="1"/>
        <c:lblAlgn val="ctr"/>
        <c:lblOffset val="100"/>
        <c:noMultiLvlLbl val="0"/>
      </c:catAx>
      <c:valAx>
        <c:axId val="1230384287"/>
        <c:scaling>
          <c:orientation val="minMax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%moscas muertas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2303684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Normalidad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'Ejercicio 4'!$C$26:$C$35</c:f>
              <c:numCache>
                <c:formatCode>General</c:formatCode>
                <c:ptCount val="10"/>
                <c:pt idx="0">
                  <c:v>1.6999999999999993</c:v>
                </c:pt>
                <c:pt idx="1">
                  <c:v>2.3000000000000007</c:v>
                </c:pt>
                <c:pt idx="2">
                  <c:v>2.3000000000000007</c:v>
                </c:pt>
                <c:pt idx="3">
                  <c:v>3.3000000000000007</c:v>
                </c:pt>
                <c:pt idx="4">
                  <c:v>3.3000000000000007</c:v>
                </c:pt>
                <c:pt idx="5">
                  <c:v>3.6999999999999993</c:v>
                </c:pt>
                <c:pt idx="6">
                  <c:v>4.3000000000000007</c:v>
                </c:pt>
                <c:pt idx="7">
                  <c:v>5.3000000000000007</c:v>
                </c:pt>
                <c:pt idx="8">
                  <c:v>7.6999999999999993</c:v>
                </c:pt>
                <c:pt idx="9">
                  <c:v>7.6999999999999993</c:v>
                </c:pt>
              </c:numCache>
            </c:numRef>
          </c:xVal>
          <c:yVal>
            <c:numRef>
              <c:f>'Ejercicio 4'!$F$26:$F$35</c:f>
              <c:numCache>
                <c:formatCode>0.00</c:formatCode>
                <c:ptCount val="10"/>
                <c:pt idx="0">
                  <c:v>-1.6448536269514726</c:v>
                </c:pt>
                <c:pt idx="1">
                  <c:v>-1.0364333894937898</c:v>
                </c:pt>
                <c:pt idx="2">
                  <c:v>-0.67448975019608193</c:v>
                </c:pt>
                <c:pt idx="3">
                  <c:v>-0.38532046640756784</c:v>
                </c:pt>
                <c:pt idx="4">
                  <c:v>-0.12566134685507402</c:v>
                </c:pt>
                <c:pt idx="5">
                  <c:v>0.12566134685507416</c:v>
                </c:pt>
                <c:pt idx="6">
                  <c:v>0.38532046640756784</c:v>
                </c:pt>
                <c:pt idx="7">
                  <c:v>0.67448975019608193</c:v>
                </c:pt>
                <c:pt idx="8">
                  <c:v>1.0364333894937898</c:v>
                </c:pt>
                <c:pt idx="9">
                  <c:v>1.6448536269514715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A87-4DCC-81A8-D3A96FCBF0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1395791"/>
        <c:axId val="1381398191"/>
      </c:scatterChart>
      <c:valAx>
        <c:axId val="1381395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381398191"/>
        <c:crosses val="autoZero"/>
        <c:crossBetween val="midCat"/>
      </c:valAx>
      <c:valAx>
        <c:axId val="13813981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Z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38139579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38101</xdr:rowOff>
    </xdr:from>
    <xdr:to>
      <xdr:col>6</xdr:col>
      <xdr:colOff>53340</xdr:colOff>
      <xdr:row>10</xdr:row>
      <xdr:rowOff>14587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B74550D-BAB1-3B70-8180-4377C87D78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0981"/>
          <a:ext cx="4808220" cy="16224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20516</xdr:colOff>
      <xdr:row>64</xdr:row>
      <xdr:rowOff>164124</xdr:rowOff>
    </xdr:from>
    <xdr:to>
      <xdr:col>7</xdr:col>
      <xdr:colOff>635977</xdr:colOff>
      <xdr:row>80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66E093D-3ED4-3DDD-7A05-5756EAEFD7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167640</xdr:colOff>
      <xdr:row>21</xdr:row>
      <xdr:rowOff>72390</xdr:rowOff>
    </xdr:from>
    <xdr:to>
      <xdr:col>11</xdr:col>
      <xdr:colOff>777240</xdr:colOff>
      <xdr:row>35</xdr:row>
      <xdr:rowOff>72390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9EDD64F-B053-F8E6-82E7-D0F205078D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98A35-87A2-49C7-8FD9-F224373B89EB}">
  <dimension ref="A1:I62"/>
  <sheetViews>
    <sheetView topLeftCell="A7" zoomScale="160" zoomScaleNormal="160" workbookViewId="0">
      <selection activeCell="F60" sqref="F60"/>
    </sheetView>
  </sheetViews>
  <sheetFormatPr baseColWidth="10" defaultRowHeight="14.4" x14ac:dyDescent="0.3"/>
  <sheetData>
    <row r="1" spans="1:9" x14ac:dyDescent="0.3">
      <c r="A1" s="2" t="s">
        <v>0</v>
      </c>
    </row>
    <row r="12" spans="1:9" x14ac:dyDescent="0.3">
      <c r="A12" s="5"/>
      <c r="B12" s="18" t="s">
        <v>2</v>
      </c>
      <c r="C12" s="18"/>
      <c r="D12" s="18"/>
      <c r="E12" s="18"/>
      <c r="F12" s="18"/>
      <c r="G12" s="18"/>
    </row>
    <row r="13" spans="1:9" x14ac:dyDescent="0.3">
      <c r="A13" s="6" t="s">
        <v>1</v>
      </c>
      <c r="B13" s="6">
        <v>1</v>
      </c>
      <c r="C13" s="6">
        <v>2</v>
      </c>
      <c r="D13" s="6">
        <v>3</v>
      </c>
      <c r="E13" s="6">
        <v>4</v>
      </c>
      <c r="F13" s="6">
        <v>5</v>
      </c>
      <c r="G13" s="6">
        <v>6</v>
      </c>
      <c r="H13" s="6" t="s">
        <v>59</v>
      </c>
      <c r="I13" s="6" t="s">
        <v>60</v>
      </c>
    </row>
    <row r="14" spans="1:9" x14ac:dyDescent="0.3">
      <c r="A14" s="6">
        <v>1</v>
      </c>
      <c r="B14" s="7">
        <v>42.5</v>
      </c>
      <c r="C14" s="7">
        <v>39.299999999999997</v>
      </c>
      <c r="D14" s="7">
        <v>39.6</v>
      </c>
      <c r="E14" s="7">
        <v>39.9</v>
      </c>
      <c r="F14" s="7">
        <v>42.9</v>
      </c>
      <c r="G14" s="7">
        <v>43.6</v>
      </c>
      <c r="H14" s="5">
        <f>SUM(B14:G14)</f>
        <v>247.8</v>
      </c>
      <c r="I14" s="5">
        <f>H14^2</f>
        <v>61404.840000000004</v>
      </c>
    </row>
    <row r="15" spans="1:9" x14ac:dyDescent="0.3">
      <c r="A15" s="6">
        <v>2</v>
      </c>
      <c r="B15" s="7">
        <v>39.799999999999997</v>
      </c>
      <c r="C15" s="7">
        <v>40.1</v>
      </c>
      <c r="D15" s="7">
        <v>40.5</v>
      </c>
      <c r="E15" s="7">
        <v>42.3</v>
      </c>
      <c r="F15" s="7">
        <v>42.5</v>
      </c>
      <c r="G15" s="7">
        <v>43.1</v>
      </c>
      <c r="H15" s="5">
        <f t="shared" ref="H15:H17" si="0">SUM(B15:G15)</f>
        <v>248.29999999999998</v>
      </c>
      <c r="I15" s="5">
        <f t="shared" ref="I15:I18" si="1">H15^2</f>
        <v>61652.889999999992</v>
      </c>
    </row>
    <row r="16" spans="1:9" x14ac:dyDescent="0.3">
      <c r="A16" s="6">
        <v>3</v>
      </c>
      <c r="B16" s="7">
        <v>40.200000000000003</v>
      </c>
      <c r="C16" s="7">
        <v>40.5</v>
      </c>
      <c r="D16" s="7">
        <v>41.3</v>
      </c>
      <c r="E16" s="7">
        <v>43.4</v>
      </c>
      <c r="F16" s="7">
        <v>44.9</v>
      </c>
      <c r="G16" s="7">
        <v>45.1</v>
      </c>
      <c r="H16" s="5">
        <f t="shared" si="0"/>
        <v>255.4</v>
      </c>
      <c r="I16" s="5">
        <f t="shared" si="1"/>
        <v>65229.16</v>
      </c>
    </row>
    <row r="17" spans="1:9" x14ac:dyDescent="0.3">
      <c r="A17" s="22">
        <v>4</v>
      </c>
      <c r="B17" s="23">
        <v>41.3</v>
      </c>
      <c r="C17" s="23">
        <v>42.2</v>
      </c>
      <c r="D17" s="23">
        <v>43.5</v>
      </c>
      <c r="E17" s="23">
        <v>44.2</v>
      </c>
      <c r="F17" s="23">
        <v>45.9</v>
      </c>
      <c r="G17" s="23">
        <v>42.3</v>
      </c>
      <c r="H17" s="5">
        <f t="shared" si="0"/>
        <v>259.39999999999998</v>
      </c>
      <c r="I17" s="5">
        <f t="shared" si="1"/>
        <v>67288.359999999986</v>
      </c>
    </row>
    <row r="18" spans="1:9" x14ac:dyDescent="0.3">
      <c r="A18" s="29" t="s">
        <v>59</v>
      </c>
      <c r="B18" s="24">
        <f>SUM(B14:B17)</f>
        <v>163.80000000000001</v>
      </c>
      <c r="C18" s="24">
        <f t="shared" ref="C18:G18" si="2">SUM(C14:C17)</f>
        <v>162.10000000000002</v>
      </c>
      <c r="D18" s="24">
        <f t="shared" si="2"/>
        <v>164.89999999999998</v>
      </c>
      <c r="E18" s="24">
        <f t="shared" si="2"/>
        <v>169.8</v>
      </c>
      <c r="F18" s="24">
        <f t="shared" si="2"/>
        <v>176.20000000000002</v>
      </c>
      <c r="G18" s="24">
        <f t="shared" si="2"/>
        <v>174.10000000000002</v>
      </c>
      <c r="H18" s="28">
        <f>SUM(B18:G18)</f>
        <v>1010.9000000000001</v>
      </c>
      <c r="I18" s="28">
        <f>SUM(I14:I17)</f>
        <v>255575.25</v>
      </c>
    </row>
    <row r="19" spans="1:9" x14ac:dyDescent="0.3">
      <c r="A19" s="29" t="s">
        <v>60</v>
      </c>
      <c r="B19" s="24">
        <f>B18^2</f>
        <v>26830.440000000002</v>
      </c>
      <c r="C19" s="24">
        <f t="shared" ref="C19:G19" si="3">C18^2</f>
        <v>26276.410000000007</v>
      </c>
      <c r="D19" s="24">
        <f t="shared" si="3"/>
        <v>27192.009999999991</v>
      </c>
      <c r="E19" s="24">
        <f t="shared" si="3"/>
        <v>28832.040000000005</v>
      </c>
      <c r="F19" s="24">
        <f t="shared" si="3"/>
        <v>31046.440000000006</v>
      </c>
      <c r="G19" s="24">
        <f t="shared" si="3"/>
        <v>30310.810000000009</v>
      </c>
      <c r="H19" s="25">
        <f t="shared" ref="H19:H20" si="4">SUM(B19:G19)</f>
        <v>170488.15000000002</v>
      </c>
      <c r="I19" s="27"/>
    </row>
    <row r="20" spans="1:9" x14ac:dyDescent="0.3">
      <c r="A20" s="29" t="s">
        <v>61</v>
      </c>
      <c r="B20" s="24">
        <f>SUMSQ(B14:B17)</f>
        <v>6712.0199999999995</v>
      </c>
      <c r="C20" s="24">
        <f t="shared" ref="C20:G20" si="5">SUMSQ(C14:C17)</f>
        <v>6573.59</v>
      </c>
      <c r="D20" s="24">
        <f t="shared" si="5"/>
        <v>6806.3499999999995</v>
      </c>
      <c r="E20" s="24">
        <f t="shared" si="5"/>
        <v>7218.5</v>
      </c>
      <c r="F20" s="24">
        <f t="shared" si="5"/>
        <v>7769.48</v>
      </c>
      <c r="G20" s="24">
        <f t="shared" si="5"/>
        <v>7581.87</v>
      </c>
      <c r="H20" s="25">
        <f t="shared" si="4"/>
        <v>42661.810000000005</v>
      </c>
      <c r="I20" s="27"/>
    </row>
    <row r="22" spans="1:9" x14ac:dyDescent="0.3">
      <c r="A22" t="s">
        <v>3</v>
      </c>
    </row>
    <row r="23" spans="1:9" x14ac:dyDescent="0.3">
      <c r="A23" t="s">
        <v>4</v>
      </c>
    </row>
    <row r="24" spans="1:9" x14ac:dyDescent="0.3">
      <c r="A24" t="s">
        <v>5</v>
      </c>
    </row>
    <row r="25" spans="1:9" x14ac:dyDescent="0.3">
      <c r="A25" t="s">
        <v>6</v>
      </c>
    </row>
    <row r="27" spans="1:9" x14ac:dyDescent="0.3">
      <c r="A27" s="13" t="s">
        <v>48</v>
      </c>
    </row>
    <row r="28" spans="1:9" x14ac:dyDescent="0.3">
      <c r="A28" t="s">
        <v>49</v>
      </c>
      <c r="C28" t="s">
        <v>50</v>
      </c>
    </row>
    <row r="29" spans="1:9" ht="17.399999999999999" x14ac:dyDescent="0.35">
      <c r="A29" t="s">
        <v>51</v>
      </c>
      <c r="C29" t="s">
        <v>52</v>
      </c>
    </row>
    <row r="31" spans="1:9" x14ac:dyDescent="0.3">
      <c r="A31" s="11" t="s">
        <v>53</v>
      </c>
    </row>
    <row r="32" spans="1:9" x14ac:dyDescent="0.3">
      <c r="A32" t="s">
        <v>54</v>
      </c>
      <c r="C32" t="s">
        <v>56</v>
      </c>
    </row>
    <row r="33" spans="1:9" x14ac:dyDescent="0.3">
      <c r="A33" t="s">
        <v>55</v>
      </c>
      <c r="C33" t="s">
        <v>57</v>
      </c>
    </row>
    <row r="35" spans="1:9" x14ac:dyDescent="0.3">
      <c r="A35" s="11" t="s">
        <v>58</v>
      </c>
      <c r="B35" s="11"/>
    </row>
    <row r="36" spans="1:9" x14ac:dyDescent="0.3">
      <c r="B36" s="19"/>
      <c r="C36" s="19"/>
      <c r="D36" s="19"/>
      <c r="E36" s="19"/>
      <c r="F36" s="19"/>
      <c r="G36" s="19"/>
    </row>
    <row r="37" spans="1:9" x14ac:dyDescent="0.3">
      <c r="A37" s="12" t="s">
        <v>62</v>
      </c>
      <c r="B37" s="26">
        <f>H20-H18^2/24</f>
        <v>81.859583333331102</v>
      </c>
      <c r="C37" s="12"/>
      <c r="D37" s="12"/>
      <c r="E37" s="12"/>
      <c r="F37" s="12"/>
      <c r="G37" s="12"/>
      <c r="H37" s="12"/>
      <c r="I37" s="12"/>
    </row>
    <row r="38" spans="1:9" x14ac:dyDescent="0.3">
      <c r="A38" s="12" t="s">
        <v>63</v>
      </c>
      <c r="B38" s="26">
        <f>I18/6-H18^2/24</f>
        <v>15.924583333326154</v>
      </c>
      <c r="C38" s="3"/>
      <c r="D38" s="3"/>
      <c r="E38" s="3"/>
      <c r="F38" s="3"/>
      <c r="G38" s="3"/>
      <c r="H38" s="3"/>
      <c r="I38" s="3"/>
    </row>
    <row r="39" spans="1:9" x14ac:dyDescent="0.3">
      <c r="A39" s="12" t="s">
        <v>64</v>
      </c>
      <c r="B39" s="26">
        <f>H19/4-H18^2/24</f>
        <v>42.087083333331975</v>
      </c>
      <c r="C39" s="3"/>
      <c r="D39" s="3"/>
      <c r="E39" s="3"/>
      <c r="F39" s="3"/>
      <c r="G39" s="3"/>
      <c r="H39" s="3"/>
      <c r="I39" s="3"/>
    </row>
    <row r="40" spans="1:9" x14ac:dyDescent="0.3">
      <c r="A40" s="12" t="s">
        <v>65</v>
      </c>
      <c r="B40" s="26">
        <f>B37-B38-B39</f>
        <v>23.847916666672972</v>
      </c>
      <c r="C40" s="3"/>
      <c r="D40" s="3"/>
      <c r="E40" s="3"/>
      <c r="F40" s="3"/>
      <c r="G40" s="3"/>
      <c r="H40" s="3"/>
      <c r="I40" s="3"/>
    </row>
    <row r="41" spans="1:9" x14ac:dyDescent="0.3">
      <c r="A41" s="12"/>
      <c r="B41" s="3"/>
      <c r="C41" s="3"/>
      <c r="D41" s="3"/>
      <c r="E41" s="3"/>
      <c r="F41" s="3"/>
      <c r="G41" s="3"/>
      <c r="H41" s="3"/>
      <c r="I41" s="3"/>
    </row>
    <row r="42" spans="1:9" x14ac:dyDescent="0.3">
      <c r="A42" s="11" t="s">
        <v>66</v>
      </c>
      <c r="H42" s="3"/>
      <c r="I42" s="3"/>
    </row>
    <row r="43" spans="1:9" x14ac:dyDescent="0.3">
      <c r="A43" s="6" t="s">
        <v>10</v>
      </c>
      <c r="B43" s="6" t="s">
        <v>11</v>
      </c>
      <c r="C43" s="6" t="s">
        <v>12</v>
      </c>
      <c r="D43" s="6" t="s">
        <v>13</v>
      </c>
      <c r="E43" s="6" t="s">
        <v>14</v>
      </c>
      <c r="F43" s="6" t="s">
        <v>67</v>
      </c>
      <c r="H43" s="3"/>
    </row>
    <row r="44" spans="1:9" x14ac:dyDescent="0.3">
      <c r="A44" s="33" t="s">
        <v>68</v>
      </c>
      <c r="B44" s="36">
        <f>B38</f>
        <v>15.924583333326154</v>
      </c>
      <c r="C44" s="7">
        <v>3</v>
      </c>
      <c r="D44" s="36">
        <f>B44/C44</f>
        <v>5.3081944444420515</v>
      </c>
      <c r="E44" s="36">
        <f>D44/D46</f>
        <v>3.3387787193127165</v>
      </c>
      <c r="F44" s="34">
        <f>_xlfn.F.INV.RT(0.05,3,15)</f>
        <v>3.2873821046365093</v>
      </c>
      <c r="H44" s="3"/>
    </row>
    <row r="45" spans="1:9" x14ac:dyDescent="0.3">
      <c r="A45" s="33" t="s">
        <v>69</v>
      </c>
      <c r="B45" s="36">
        <f>B39</f>
        <v>42.087083333331975</v>
      </c>
      <c r="C45" s="7">
        <v>5</v>
      </c>
      <c r="D45" s="36">
        <f t="shared" ref="D45:D46" si="6">B45/C45</f>
        <v>8.4174166666663943</v>
      </c>
      <c r="E45" s="36">
        <f>D45/D46</f>
        <v>5.294435223201015</v>
      </c>
      <c r="F45" s="34">
        <f>_xlfn.F.INV.RT(0.05,5,15)</f>
        <v>2.9012945362361564</v>
      </c>
    </row>
    <row r="46" spans="1:9" x14ac:dyDescent="0.3">
      <c r="A46" s="33" t="s">
        <v>18</v>
      </c>
      <c r="B46" s="36">
        <f>B40</f>
        <v>23.847916666672972</v>
      </c>
      <c r="C46" s="7">
        <v>15</v>
      </c>
      <c r="D46" s="36">
        <f t="shared" si="6"/>
        <v>1.5898611111115315</v>
      </c>
    </row>
    <row r="47" spans="1:9" x14ac:dyDescent="0.3">
      <c r="A47" s="31" t="s">
        <v>19</v>
      </c>
      <c r="B47" s="37">
        <f>SUM(B44:B46)</f>
        <v>81.859583333331102</v>
      </c>
      <c r="C47" s="35">
        <v>23</v>
      </c>
    </row>
    <row r="48" spans="1:9" x14ac:dyDescent="0.3">
      <c r="A48" s="4"/>
    </row>
    <row r="49" spans="1:6" x14ac:dyDescent="0.3">
      <c r="A49" s="4" t="s">
        <v>70</v>
      </c>
    </row>
    <row r="50" spans="1:6" x14ac:dyDescent="0.3">
      <c r="A50" t="s">
        <v>71</v>
      </c>
      <c r="C50" t="s">
        <v>72</v>
      </c>
    </row>
    <row r="51" spans="1:6" x14ac:dyDescent="0.3">
      <c r="A51" s="38" t="s">
        <v>73</v>
      </c>
      <c r="B51" s="38"/>
      <c r="C51" s="38" t="s">
        <v>74</v>
      </c>
      <c r="D51" s="38"/>
      <c r="E51" s="38"/>
      <c r="F51" s="38"/>
    </row>
    <row r="52" spans="1:6" x14ac:dyDescent="0.3">
      <c r="A52" s="3"/>
      <c r="B52" s="3"/>
      <c r="C52" s="3"/>
      <c r="D52" s="3"/>
      <c r="E52" s="3"/>
      <c r="F52" s="3"/>
    </row>
    <row r="53" spans="1:6" x14ac:dyDescent="0.3">
      <c r="A53" s="39" t="s">
        <v>75</v>
      </c>
      <c r="B53" s="39"/>
      <c r="C53" s="3"/>
      <c r="D53" s="3"/>
      <c r="E53" s="3"/>
      <c r="F53" s="3"/>
    </row>
    <row r="54" spans="1:6" x14ac:dyDescent="0.3">
      <c r="C54" s="3"/>
    </row>
    <row r="55" spans="1:6" x14ac:dyDescent="0.3">
      <c r="A55" t="s">
        <v>76</v>
      </c>
      <c r="C55" s="3"/>
    </row>
    <row r="56" spans="1:6" x14ac:dyDescent="0.3">
      <c r="A56" t="s">
        <v>77</v>
      </c>
      <c r="C56" s="3"/>
    </row>
    <row r="57" spans="1:6" x14ac:dyDescent="0.3">
      <c r="A57" s="11"/>
      <c r="B57" s="11"/>
      <c r="C57" s="3"/>
    </row>
    <row r="62" spans="1:6" x14ac:dyDescent="0.3">
      <c r="A62" s="11"/>
    </row>
  </sheetData>
  <mergeCells count="3">
    <mergeCell ref="B12:G12"/>
    <mergeCell ref="B36:G36"/>
    <mergeCell ref="A53:B5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56990-6E5A-4598-81BA-E83645680C27}">
  <dimension ref="A1:H46"/>
  <sheetViews>
    <sheetView topLeftCell="A19" zoomScale="150" zoomScaleNormal="150" workbookViewId="0">
      <selection activeCell="E29" sqref="E29"/>
    </sheetView>
  </sheetViews>
  <sheetFormatPr baseColWidth="10" defaultRowHeight="14.4" x14ac:dyDescent="0.3"/>
  <cols>
    <col min="1" max="1" width="13.44140625" customWidth="1"/>
  </cols>
  <sheetData>
    <row r="1" spans="1:6" x14ac:dyDescent="0.3">
      <c r="A1" s="1" t="s">
        <v>7</v>
      </c>
    </row>
    <row r="2" spans="1:6" x14ac:dyDescent="0.3">
      <c r="A2" t="s">
        <v>8</v>
      </c>
    </row>
    <row r="3" spans="1:6" x14ac:dyDescent="0.3">
      <c r="A3" t="s">
        <v>9</v>
      </c>
    </row>
    <row r="5" spans="1:6" x14ac:dyDescent="0.3">
      <c r="A5" s="6" t="s">
        <v>10</v>
      </c>
      <c r="B5" s="6" t="s">
        <v>11</v>
      </c>
      <c r="C5" s="6" t="s">
        <v>12</v>
      </c>
      <c r="D5" s="6" t="s">
        <v>13</v>
      </c>
      <c r="E5" s="6" t="s">
        <v>14</v>
      </c>
      <c r="F5" s="6" t="s">
        <v>15</v>
      </c>
    </row>
    <row r="6" spans="1:6" x14ac:dyDescent="0.3">
      <c r="A6" s="9" t="s">
        <v>16</v>
      </c>
      <c r="B6" s="7">
        <v>600</v>
      </c>
      <c r="C6" s="7">
        <v>2</v>
      </c>
      <c r="D6" s="7">
        <v>300</v>
      </c>
      <c r="E6" s="7">
        <v>4.8</v>
      </c>
      <c r="F6" s="7">
        <v>4.45</v>
      </c>
    </row>
    <row r="7" spans="1:6" x14ac:dyDescent="0.3">
      <c r="A7" s="9" t="s">
        <v>17</v>
      </c>
      <c r="B7" s="7">
        <v>850</v>
      </c>
      <c r="C7" s="7">
        <v>4</v>
      </c>
      <c r="D7" s="7">
        <v>212.5</v>
      </c>
      <c r="E7" s="7">
        <v>3.4</v>
      </c>
      <c r="F7" s="7">
        <v>3.83</v>
      </c>
    </row>
    <row r="8" spans="1:6" x14ac:dyDescent="0.3">
      <c r="A8" s="9" t="s">
        <v>18</v>
      </c>
      <c r="B8" s="7">
        <v>500</v>
      </c>
      <c r="C8" s="7">
        <v>8</v>
      </c>
      <c r="D8" s="7">
        <v>62.5</v>
      </c>
      <c r="E8" s="7"/>
      <c r="F8" s="7"/>
    </row>
    <row r="9" spans="1:6" x14ac:dyDescent="0.3">
      <c r="A9" s="40" t="s">
        <v>19</v>
      </c>
      <c r="B9" s="41">
        <v>1950</v>
      </c>
      <c r="C9" s="42">
        <v>14</v>
      </c>
      <c r="D9" s="7"/>
      <c r="E9" s="7"/>
      <c r="F9" s="7"/>
    </row>
    <row r="10" spans="1:6" x14ac:dyDescent="0.3">
      <c r="A10" s="19" t="s">
        <v>20</v>
      </c>
      <c r="B10" s="19"/>
      <c r="C10" s="19"/>
      <c r="D10" s="19"/>
    </row>
    <row r="11" spans="1:6" x14ac:dyDescent="0.3">
      <c r="A11" s="43" t="s">
        <v>21</v>
      </c>
      <c r="B11" s="43"/>
      <c r="C11" s="43"/>
    </row>
    <row r="12" spans="1:6" x14ac:dyDescent="0.3">
      <c r="A12" s="4" t="s">
        <v>22</v>
      </c>
      <c r="B12" s="8"/>
      <c r="C12" s="8"/>
    </row>
    <row r="13" spans="1:6" x14ac:dyDescent="0.3">
      <c r="A13" s="4" t="s">
        <v>23</v>
      </c>
    </row>
    <row r="14" spans="1:6" x14ac:dyDescent="0.3">
      <c r="B14" s="4"/>
      <c r="C14" s="4"/>
      <c r="D14" s="4"/>
      <c r="E14" s="4"/>
    </row>
    <row r="15" spans="1:6" x14ac:dyDescent="0.3">
      <c r="A15" s="20" t="s">
        <v>78</v>
      </c>
      <c r="B15" s="20"/>
      <c r="C15" s="20"/>
      <c r="D15" s="20"/>
    </row>
    <row r="16" spans="1:6" x14ac:dyDescent="0.3">
      <c r="A16" s="11"/>
    </row>
    <row r="17" spans="1:5" x14ac:dyDescent="0.3">
      <c r="A17" t="s">
        <v>79</v>
      </c>
    </row>
    <row r="18" spans="1:5" x14ac:dyDescent="0.3">
      <c r="B18" t="s">
        <v>80</v>
      </c>
    </row>
    <row r="19" spans="1:5" x14ac:dyDescent="0.3">
      <c r="B19" t="s">
        <v>81</v>
      </c>
    </row>
    <row r="20" spans="1:5" x14ac:dyDescent="0.3">
      <c r="B20" t="s">
        <v>82</v>
      </c>
    </row>
    <row r="21" spans="1:5" x14ac:dyDescent="0.3">
      <c r="B21" t="s">
        <v>83</v>
      </c>
    </row>
    <row r="23" spans="1:5" x14ac:dyDescent="0.3">
      <c r="A23" s="44" t="s">
        <v>84</v>
      </c>
      <c r="B23" s="32"/>
    </row>
    <row r="24" spans="1:5" x14ac:dyDescent="0.3">
      <c r="A24" s="27" t="s">
        <v>85</v>
      </c>
      <c r="B24" s="27"/>
      <c r="C24" s="27"/>
    </row>
    <row r="25" spans="1:5" x14ac:dyDescent="0.3">
      <c r="A25" s="38" t="s">
        <v>86</v>
      </c>
      <c r="B25" s="38"/>
      <c r="C25" s="38"/>
      <c r="D25" s="38"/>
      <c r="E25" s="38"/>
    </row>
    <row r="27" spans="1:5" x14ac:dyDescent="0.3">
      <c r="A27" s="44" t="s">
        <v>87</v>
      </c>
      <c r="B27" s="44"/>
      <c r="C27" s="44"/>
    </row>
    <row r="28" spans="1:5" x14ac:dyDescent="0.3">
      <c r="A28" s="15">
        <v>0.30769999999999997</v>
      </c>
      <c r="B28" t="s">
        <v>90</v>
      </c>
    </row>
    <row r="29" spans="1:5" x14ac:dyDescent="0.3">
      <c r="A29" s="17" t="s">
        <v>88</v>
      </c>
      <c r="B29" s="17" t="s">
        <v>89</v>
      </c>
      <c r="C29" s="45">
        <f>B6/B9</f>
        <v>0.30769230769230771</v>
      </c>
    </row>
    <row r="33" spans="1:8" x14ac:dyDescent="0.3">
      <c r="A33" s="20"/>
      <c r="B33" s="20"/>
      <c r="C33" s="20"/>
    </row>
    <row r="35" spans="1:8" x14ac:dyDescent="0.3">
      <c r="A35" s="12"/>
      <c r="B35" s="12"/>
      <c r="C35" s="12"/>
      <c r="D35" s="12"/>
      <c r="E35" s="12"/>
      <c r="F35" s="12"/>
      <c r="G35" s="12"/>
    </row>
    <row r="36" spans="1:8" x14ac:dyDescent="0.3">
      <c r="A36" s="8"/>
      <c r="B36" s="3"/>
      <c r="C36" s="3"/>
      <c r="D36" s="3"/>
      <c r="E36" s="3"/>
      <c r="F36" s="3"/>
      <c r="H36" s="14"/>
    </row>
    <row r="37" spans="1:8" x14ac:dyDescent="0.3">
      <c r="A37" s="8"/>
      <c r="B37" s="3"/>
      <c r="C37" s="3"/>
      <c r="D37" s="3"/>
      <c r="E37" s="3"/>
      <c r="F37" s="3"/>
      <c r="H37" s="14"/>
    </row>
    <row r="38" spans="1:8" x14ac:dyDescent="0.3">
      <c r="A38" s="8"/>
      <c r="B38" s="3"/>
      <c r="C38" s="3"/>
      <c r="D38" s="3"/>
      <c r="E38" s="3"/>
      <c r="F38" s="3"/>
    </row>
    <row r="39" spans="1:8" x14ac:dyDescent="0.3">
      <c r="A39" s="8"/>
      <c r="B39" s="3"/>
      <c r="C39" s="12"/>
      <c r="D39" s="3"/>
      <c r="E39" s="3"/>
      <c r="F39" s="3"/>
      <c r="H39" s="15"/>
    </row>
    <row r="41" spans="1:8" x14ac:dyDescent="0.3">
      <c r="A41" s="13"/>
      <c r="B41" s="8"/>
      <c r="C41" s="8"/>
    </row>
    <row r="46" spans="1:8" x14ac:dyDescent="0.3">
      <c r="A46" s="13"/>
    </row>
  </sheetData>
  <mergeCells count="4">
    <mergeCell ref="A11:C11"/>
    <mergeCell ref="A10:D10"/>
    <mergeCell ref="A15:D15"/>
    <mergeCell ref="A33:C3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D012F-24F9-4031-AE43-53193C362269}">
  <dimension ref="A1:G97"/>
  <sheetViews>
    <sheetView topLeftCell="A12" zoomScale="130" zoomScaleNormal="130" workbookViewId="0">
      <selection activeCell="F85" sqref="F85"/>
    </sheetView>
  </sheetViews>
  <sheetFormatPr baseColWidth="10" defaultRowHeight="14.4" x14ac:dyDescent="0.3"/>
  <cols>
    <col min="8" max="8" width="16.44140625" bestFit="1" customWidth="1"/>
  </cols>
  <sheetData>
    <row r="1" spans="1:7" x14ac:dyDescent="0.3">
      <c r="A1" s="2" t="s">
        <v>30</v>
      </c>
    </row>
    <row r="2" spans="1:7" x14ac:dyDescent="0.3">
      <c r="A2" t="s">
        <v>24</v>
      </c>
    </row>
    <row r="3" spans="1:7" x14ac:dyDescent="0.3">
      <c r="A3" t="s">
        <v>25</v>
      </c>
    </row>
    <row r="4" spans="1:7" x14ac:dyDescent="0.3">
      <c r="A4" t="s">
        <v>26</v>
      </c>
    </row>
    <row r="5" spans="1:7" x14ac:dyDescent="0.3">
      <c r="A5" t="s">
        <v>46</v>
      </c>
    </row>
    <row r="6" spans="1:7" x14ac:dyDescent="0.3">
      <c r="A6" t="s">
        <v>27</v>
      </c>
    </row>
    <row r="8" spans="1:7" x14ac:dyDescent="0.3">
      <c r="A8" s="3"/>
      <c r="B8" s="21" t="s">
        <v>29</v>
      </c>
      <c r="C8" s="21"/>
      <c r="D8" s="21"/>
      <c r="E8" s="21"/>
      <c r="F8" s="21"/>
      <c r="G8" s="21"/>
    </row>
    <row r="9" spans="1:7" ht="24.6" x14ac:dyDescent="0.3">
      <c r="A9" s="10" t="s">
        <v>28</v>
      </c>
      <c r="B9" s="6">
        <v>1</v>
      </c>
      <c r="C9" s="6">
        <v>2</v>
      </c>
      <c r="D9" s="6">
        <v>3</v>
      </c>
      <c r="E9" s="6">
        <v>4</v>
      </c>
      <c r="F9" s="6">
        <v>5</v>
      </c>
      <c r="G9" s="6">
        <v>6</v>
      </c>
    </row>
    <row r="10" spans="1:7" x14ac:dyDescent="0.3">
      <c r="A10" s="6">
        <v>1</v>
      </c>
      <c r="B10" s="7">
        <v>72</v>
      </c>
      <c r="C10" s="7">
        <v>65</v>
      </c>
      <c r="D10" s="7">
        <v>67</v>
      </c>
      <c r="E10" s="7">
        <v>75</v>
      </c>
      <c r="F10" s="7">
        <v>62</v>
      </c>
      <c r="G10" s="7">
        <v>73</v>
      </c>
    </row>
    <row r="11" spans="1:7" x14ac:dyDescent="0.3">
      <c r="A11" s="6">
        <v>2</v>
      </c>
      <c r="B11" s="7">
        <v>55</v>
      </c>
      <c r="C11" s="7">
        <v>59</v>
      </c>
      <c r="D11" s="7">
        <v>68</v>
      </c>
      <c r="E11" s="7">
        <v>70</v>
      </c>
      <c r="F11" s="7">
        <v>53</v>
      </c>
      <c r="G11" s="7">
        <v>50</v>
      </c>
    </row>
    <row r="12" spans="1:7" x14ac:dyDescent="0.3">
      <c r="A12" s="6">
        <v>3</v>
      </c>
      <c r="B12" s="7">
        <v>64</v>
      </c>
      <c r="C12" s="7">
        <v>74</v>
      </c>
      <c r="D12" s="7">
        <v>61</v>
      </c>
      <c r="E12" s="7">
        <v>58</v>
      </c>
      <c r="F12" s="7">
        <v>51</v>
      </c>
      <c r="G12" s="7">
        <v>69</v>
      </c>
    </row>
    <row r="13" spans="1:7" x14ac:dyDescent="0.3">
      <c r="A13" s="3"/>
      <c r="B13" s="3"/>
      <c r="C13" s="3"/>
      <c r="D13" s="3"/>
      <c r="E13" s="3"/>
      <c r="F13" s="3"/>
      <c r="G13" s="3"/>
    </row>
    <row r="14" spans="1:7" x14ac:dyDescent="0.3">
      <c r="A14" t="s">
        <v>31</v>
      </c>
    </row>
    <row r="15" spans="1:7" x14ac:dyDescent="0.3">
      <c r="A15" t="s">
        <v>47</v>
      </c>
    </row>
    <row r="16" spans="1:7" x14ac:dyDescent="0.3">
      <c r="A16" t="s">
        <v>32</v>
      </c>
    </row>
    <row r="17" spans="1:5" x14ac:dyDescent="0.3">
      <c r="A17" t="s">
        <v>33</v>
      </c>
    </row>
    <row r="18" spans="1:5" x14ac:dyDescent="0.3">
      <c r="A18" t="s">
        <v>34</v>
      </c>
    </row>
    <row r="20" spans="1:5" x14ac:dyDescent="0.3">
      <c r="A20" s="11" t="s">
        <v>91</v>
      </c>
      <c r="B20" s="11"/>
      <c r="C20" s="11"/>
      <c r="D20" s="11"/>
    </row>
    <row r="21" spans="1:5" x14ac:dyDescent="0.3">
      <c r="A21" t="s">
        <v>92</v>
      </c>
      <c r="C21" t="s">
        <v>93</v>
      </c>
    </row>
    <row r="22" spans="1:5" x14ac:dyDescent="0.3">
      <c r="A22" t="s">
        <v>94</v>
      </c>
      <c r="C22" t="s">
        <v>95</v>
      </c>
    </row>
    <row r="25" spans="1:5" x14ac:dyDescent="0.3">
      <c r="A25" t="s">
        <v>53</v>
      </c>
    </row>
    <row r="26" spans="1:5" x14ac:dyDescent="0.3">
      <c r="A26" t="s">
        <v>96</v>
      </c>
      <c r="C26" t="s">
        <v>98</v>
      </c>
    </row>
    <row r="27" spans="1:5" x14ac:dyDescent="0.3">
      <c r="A27" t="s">
        <v>97</v>
      </c>
      <c r="C27" t="s">
        <v>99</v>
      </c>
    </row>
    <row r="29" spans="1:5" x14ac:dyDescent="0.3">
      <c r="A29" s="11" t="s">
        <v>100</v>
      </c>
    </row>
    <row r="30" spans="1:5" x14ac:dyDescent="0.3">
      <c r="A30" t="s">
        <v>101</v>
      </c>
    </row>
    <row r="31" spans="1:5" ht="15" thickBot="1" x14ac:dyDescent="0.35"/>
    <row r="32" spans="1:5" x14ac:dyDescent="0.3">
      <c r="A32" s="48" t="s">
        <v>102</v>
      </c>
      <c r="B32" s="48" t="s">
        <v>103</v>
      </c>
      <c r="C32" s="48" t="s">
        <v>104</v>
      </c>
      <c r="D32" s="48" t="s">
        <v>105</v>
      </c>
      <c r="E32" s="48" t="s">
        <v>106</v>
      </c>
    </row>
    <row r="33" spans="1:7" x14ac:dyDescent="0.3">
      <c r="A33" s="46" t="s">
        <v>107</v>
      </c>
      <c r="B33" s="46">
        <v>6</v>
      </c>
      <c r="C33" s="46">
        <v>414</v>
      </c>
      <c r="D33" s="46">
        <v>69</v>
      </c>
      <c r="E33" s="46">
        <v>26</v>
      </c>
    </row>
    <row r="34" spans="1:7" x14ac:dyDescent="0.3">
      <c r="A34" s="46" t="s">
        <v>108</v>
      </c>
      <c r="B34" s="46">
        <v>6</v>
      </c>
      <c r="C34" s="46">
        <v>355</v>
      </c>
      <c r="D34" s="46">
        <v>59.166666666666664</v>
      </c>
      <c r="E34" s="46">
        <v>66.966666666666427</v>
      </c>
    </row>
    <row r="35" spans="1:7" x14ac:dyDescent="0.3">
      <c r="A35" s="46" t="s">
        <v>109</v>
      </c>
      <c r="B35" s="46">
        <v>6</v>
      </c>
      <c r="C35" s="46">
        <v>377</v>
      </c>
      <c r="D35" s="46">
        <v>62.833333333333336</v>
      </c>
      <c r="E35" s="46">
        <v>66.16666666666643</v>
      </c>
    </row>
    <row r="36" spans="1:7" x14ac:dyDescent="0.3">
      <c r="A36" s="46"/>
      <c r="B36" s="46"/>
      <c r="C36" s="46"/>
      <c r="D36" s="46"/>
      <c r="E36" s="46"/>
    </row>
    <row r="37" spans="1:7" x14ac:dyDescent="0.3">
      <c r="A37" s="46" t="s">
        <v>110</v>
      </c>
      <c r="B37" s="46">
        <v>3</v>
      </c>
      <c r="C37" s="46">
        <v>191</v>
      </c>
      <c r="D37" s="46">
        <v>63.666666666666664</v>
      </c>
      <c r="E37" s="46">
        <v>72.33333333333303</v>
      </c>
    </row>
    <row r="38" spans="1:7" x14ac:dyDescent="0.3">
      <c r="A38" s="46" t="s">
        <v>111</v>
      </c>
      <c r="B38" s="46">
        <v>3</v>
      </c>
      <c r="C38" s="46">
        <v>198</v>
      </c>
      <c r="D38" s="46">
        <v>66</v>
      </c>
      <c r="E38" s="46">
        <v>57</v>
      </c>
    </row>
    <row r="39" spans="1:7" x14ac:dyDescent="0.3">
      <c r="A39" s="46" t="s">
        <v>112</v>
      </c>
      <c r="B39" s="46">
        <v>3</v>
      </c>
      <c r="C39" s="46">
        <v>196</v>
      </c>
      <c r="D39" s="46">
        <v>65.333333333333329</v>
      </c>
      <c r="E39" s="46">
        <v>14.333333333333332</v>
      </c>
    </row>
    <row r="40" spans="1:7" x14ac:dyDescent="0.3">
      <c r="A40" s="46" t="s">
        <v>113</v>
      </c>
      <c r="B40" s="46">
        <v>3</v>
      </c>
      <c r="C40" s="46">
        <v>203</v>
      </c>
      <c r="D40" s="46">
        <v>67.666666666666671</v>
      </c>
      <c r="E40" s="46">
        <v>76.33333333333303</v>
      </c>
    </row>
    <row r="41" spans="1:7" x14ac:dyDescent="0.3">
      <c r="A41" s="46" t="s">
        <v>114</v>
      </c>
      <c r="B41" s="46">
        <v>3</v>
      </c>
      <c r="C41" s="46">
        <v>166</v>
      </c>
      <c r="D41" s="46">
        <v>55.333333333333336</v>
      </c>
      <c r="E41" s="46">
        <v>34.333333333333336</v>
      </c>
    </row>
    <row r="42" spans="1:7" ht="15" thickBot="1" x14ac:dyDescent="0.35">
      <c r="A42" s="47" t="s">
        <v>115</v>
      </c>
      <c r="B42" s="47">
        <v>3</v>
      </c>
      <c r="C42" s="47">
        <v>192</v>
      </c>
      <c r="D42" s="47">
        <v>64</v>
      </c>
      <c r="E42" s="47">
        <v>151</v>
      </c>
    </row>
    <row r="45" spans="1:7" ht="15" thickBot="1" x14ac:dyDescent="0.35">
      <c r="A45" t="s">
        <v>116</v>
      </c>
    </row>
    <row r="46" spans="1:7" x14ac:dyDescent="0.3">
      <c r="A46" s="48" t="s">
        <v>117</v>
      </c>
      <c r="B46" s="48" t="s">
        <v>118</v>
      </c>
      <c r="C46" s="48" t="s">
        <v>119</v>
      </c>
      <c r="D46" s="48" t="s">
        <v>120</v>
      </c>
      <c r="E46" s="48" t="s">
        <v>121</v>
      </c>
      <c r="F46" s="48" t="s">
        <v>122</v>
      </c>
      <c r="G46" s="48" t="s">
        <v>123</v>
      </c>
    </row>
    <row r="47" spans="1:7" x14ac:dyDescent="0.3">
      <c r="A47" s="46" t="s">
        <v>124</v>
      </c>
      <c r="B47" s="46">
        <v>296.3333333333336</v>
      </c>
      <c r="C47" s="46">
        <v>2</v>
      </c>
      <c r="D47" s="46">
        <v>148.1666666666668</v>
      </c>
      <c r="E47" s="46">
        <v>2.8807517822423887</v>
      </c>
      <c r="F47" s="46">
        <v>0.1028044176521468</v>
      </c>
      <c r="G47" s="46">
        <v>4.1028210151304032</v>
      </c>
    </row>
    <row r="48" spans="1:7" x14ac:dyDescent="0.3">
      <c r="A48" s="46" t="s">
        <v>125</v>
      </c>
      <c r="B48" s="46">
        <v>281.33333333333348</v>
      </c>
      <c r="C48" s="46">
        <v>5</v>
      </c>
      <c r="D48" s="46">
        <v>56.266666666666694</v>
      </c>
      <c r="E48" s="46">
        <v>1.0939727802981214</v>
      </c>
      <c r="F48" s="46">
        <v>0.42071775060352812</v>
      </c>
      <c r="G48" s="46">
        <v>3.325834530413013</v>
      </c>
    </row>
    <row r="49" spans="1:7" x14ac:dyDescent="0.3">
      <c r="A49" s="46" t="s">
        <v>126</v>
      </c>
      <c r="B49" s="46">
        <v>514.33333333333314</v>
      </c>
      <c r="C49" s="46">
        <v>10</v>
      </c>
      <c r="D49" s="46">
        <v>51.433333333333316</v>
      </c>
      <c r="E49" s="46"/>
      <c r="F49" s="46"/>
      <c r="G49" s="46"/>
    </row>
    <row r="50" spans="1:7" x14ac:dyDescent="0.3">
      <c r="A50" s="46"/>
      <c r="B50" s="46"/>
      <c r="C50" s="46"/>
      <c r="D50" s="46"/>
      <c r="E50" s="46"/>
      <c r="F50" s="46"/>
      <c r="G50" s="46"/>
    </row>
    <row r="51" spans="1:7" ht="15" thickBot="1" x14ac:dyDescent="0.35">
      <c r="A51" s="47" t="s">
        <v>127</v>
      </c>
      <c r="B51" s="47">
        <v>1092.0000000000002</v>
      </c>
      <c r="C51" s="47">
        <v>17</v>
      </c>
      <c r="D51" s="47"/>
      <c r="E51" s="47"/>
      <c r="F51" s="47"/>
      <c r="G51" s="47"/>
    </row>
    <row r="53" spans="1:7" x14ac:dyDescent="0.3">
      <c r="A53" t="s">
        <v>70</v>
      </c>
    </row>
    <row r="54" spans="1:7" x14ac:dyDescent="0.3">
      <c r="A54" t="s">
        <v>128</v>
      </c>
    </row>
    <row r="55" spans="1:7" x14ac:dyDescent="0.3">
      <c r="A55" t="s">
        <v>129</v>
      </c>
    </row>
    <row r="57" spans="1:7" x14ac:dyDescent="0.3">
      <c r="A57" s="49" t="s">
        <v>130</v>
      </c>
      <c r="B57" s="35">
        <f>D57*SQRT(2*D49/6)</f>
        <v>9.2257983897670144</v>
      </c>
      <c r="C57" t="s">
        <v>131</v>
      </c>
      <c r="D57">
        <f>_xlfn.T.INV.2T(0.05,10)</f>
        <v>2.2281388519862744</v>
      </c>
    </row>
    <row r="60" spans="1:7" x14ac:dyDescent="0.3">
      <c r="A60" t="s">
        <v>132</v>
      </c>
      <c r="B60" s="30">
        <f>D57*SQRT(D49/6)</f>
        <v>6.5236246032641869</v>
      </c>
    </row>
    <row r="61" spans="1:7" x14ac:dyDescent="0.3">
      <c r="A61" s="7"/>
      <c r="B61" s="51" t="s">
        <v>136</v>
      </c>
      <c r="C61" s="51" t="s">
        <v>137</v>
      </c>
      <c r="D61" s="51" t="s">
        <v>138</v>
      </c>
      <c r="E61" s="51" t="s">
        <v>139</v>
      </c>
      <c r="F61" s="51" t="s">
        <v>140</v>
      </c>
      <c r="G61" s="51" t="s">
        <v>141</v>
      </c>
    </row>
    <row r="62" spans="1:7" x14ac:dyDescent="0.3">
      <c r="A62" s="51" t="s">
        <v>133</v>
      </c>
      <c r="B62" s="36">
        <f>B63+$B$60</f>
        <v>70.190291269930853</v>
      </c>
      <c r="C62" s="36">
        <f t="shared" ref="C62:G62" si="0">C63+$B$60</f>
        <v>72.523624603264182</v>
      </c>
      <c r="D62" s="36">
        <f t="shared" si="0"/>
        <v>71.85695793659751</v>
      </c>
      <c r="E62" s="36">
        <f t="shared" si="0"/>
        <v>74.190291269930853</v>
      </c>
      <c r="F62" s="36">
        <f t="shared" si="0"/>
        <v>61.856957936597524</v>
      </c>
      <c r="G62" s="36">
        <f t="shared" si="0"/>
        <v>70.523624603264182</v>
      </c>
    </row>
    <row r="63" spans="1:7" x14ac:dyDescent="0.3">
      <c r="A63" s="51" t="s">
        <v>134</v>
      </c>
      <c r="B63" s="36">
        <v>63.666666666666664</v>
      </c>
      <c r="C63" s="36">
        <v>66</v>
      </c>
      <c r="D63" s="50">
        <v>65.333333333333329</v>
      </c>
      <c r="E63" s="50">
        <v>67.666666666666671</v>
      </c>
      <c r="F63" s="36">
        <v>55.333333333333336</v>
      </c>
      <c r="G63" s="36">
        <v>64</v>
      </c>
    </row>
    <row r="64" spans="1:7" x14ac:dyDescent="0.3">
      <c r="A64" s="51" t="s">
        <v>135</v>
      </c>
      <c r="B64" s="36">
        <f>B63-$B$60</f>
        <v>57.143042063402476</v>
      </c>
      <c r="C64" s="36">
        <f t="shared" ref="C64:G64" si="1">C63-$B$60</f>
        <v>59.476375396735811</v>
      </c>
      <c r="D64" s="36">
        <f t="shared" si="1"/>
        <v>58.80970873006914</v>
      </c>
      <c r="E64" s="36">
        <f t="shared" si="1"/>
        <v>61.143042063402483</v>
      </c>
      <c r="F64" s="36">
        <f t="shared" si="1"/>
        <v>48.809708730069147</v>
      </c>
      <c r="G64" s="36">
        <f t="shared" si="1"/>
        <v>57.476375396735811</v>
      </c>
    </row>
    <row r="65" spans="6:6" x14ac:dyDescent="0.3">
      <c r="F65" s="3"/>
    </row>
    <row r="66" spans="6:6" x14ac:dyDescent="0.3">
      <c r="F66" s="3"/>
    </row>
    <row r="67" spans="6:6" x14ac:dyDescent="0.3">
      <c r="F67" s="3"/>
    </row>
    <row r="68" spans="6:6" x14ac:dyDescent="0.3">
      <c r="F68" s="3"/>
    </row>
    <row r="69" spans="6:6" x14ac:dyDescent="0.3">
      <c r="F69" s="3"/>
    </row>
    <row r="70" spans="6:6" x14ac:dyDescent="0.3">
      <c r="F70" s="3"/>
    </row>
    <row r="71" spans="6:6" x14ac:dyDescent="0.3">
      <c r="F71" s="3"/>
    </row>
    <row r="72" spans="6:6" x14ac:dyDescent="0.3">
      <c r="F72" s="3"/>
    </row>
    <row r="73" spans="6:6" x14ac:dyDescent="0.3">
      <c r="F73" s="3"/>
    </row>
    <row r="74" spans="6:6" x14ac:dyDescent="0.3">
      <c r="F74" s="3"/>
    </row>
    <row r="75" spans="6:6" x14ac:dyDescent="0.3">
      <c r="F75" s="3"/>
    </row>
    <row r="76" spans="6:6" x14ac:dyDescent="0.3">
      <c r="F76" s="3"/>
    </row>
    <row r="77" spans="6:6" x14ac:dyDescent="0.3">
      <c r="F77" s="3"/>
    </row>
    <row r="78" spans="6:6" x14ac:dyDescent="0.3">
      <c r="F78" s="3"/>
    </row>
    <row r="82" spans="1:7" x14ac:dyDescent="0.3">
      <c r="B82" t="s">
        <v>143</v>
      </c>
    </row>
    <row r="83" spans="1:7" x14ac:dyDescent="0.3">
      <c r="B83" t="s">
        <v>142</v>
      </c>
    </row>
    <row r="86" spans="1:7" x14ac:dyDescent="0.3">
      <c r="A86" s="11"/>
    </row>
    <row r="89" spans="1:7" x14ac:dyDescent="0.3">
      <c r="A89" s="3"/>
      <c r="B89" s="3"/>
      <c r="C89" s="3"/>
      <c r="D89" s="3"/>
      <c r="E89" s="3"/>
      <c r="F89" s="3"/>
      <c r="G89" s="3"/>
    </row>
    <row r="90" spans="1:7" x14ac:dyDescent="0.3">
      <c r="A90" s="3"/>
      <c r="B90" s="16"/>
      <c r="C90" s="16"/>
      <c r="D90" s="16"/>
      <c r="E90" s="16"/>
      <c r="F90" s="16"/>
      <c r="G90" s="16"/>
    </row>
    <row r="91" spans="1:7" x14ac:dyDescent="0.3">
      <c r="A91" s="3"/>
      <c r="B91" s="16"/>
      <c r="C91" s="16"/>
      <c r="D91" s="16"/>
      <c r="E91" s="16"/>
      <c r="F91" s="16"/>
      <c r="G91" s="16"/>
    </row>
    <row r="92" spans="1:7" x14ac:dyDescent="0.3">
      <c r="A92" s="3"/>
      <c r="B92" s="16"/>
      <c r="C92" s="16"/>
      <c r="D92" s="16"/>
      <c r="E92" s="16"/>
      <c r="F92" s="16"/>
      <c r="G92" s="16"/>
    </row>
    <row r="97" spans="1:1" x14ac:dyDescent="0.3">
      <c r="A97" s="11" t="s">
        <v>34</v>
      </c>
    </row>
  </sheetData>
  <mergeCells count="1">
    <mergeCell ref="B8:G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9DAC1-19D6-4286-82A8-1ACF74902072}">
  <dimension ref="A1:G41"/>
  <sheetViews>
    <sheetView tabSelected="1" topLeftCell="A19" workbookViewId="0">
      <selection activeCell="C42" sqref="C42"/>
    </sheetView>
  </sheetViews>
  <sheetFormatPr baseColWidth="10" defaultRowHeight="14.4" x14ac:dyDescent="0.3"/>
  <sheetData>
    <row r="1" spans="1:3" x14ac:dyDescent="0.3">
      <c r="A1" s="2" t="s">
        <v>45</v>
      </c>
    </row>
    <row r="2" spans="1:3" x14ac:dyDescent="0.3">
      <c r="A2" t="s">
        <v>35</v>
      </c>
    </row>
    <row r="3" spans="1:3" x14ac:dyDescent="0.3">
      <c r="A3" t="s">
        <v>36</v>
      </c>
    </row>
    <row r="4" spans="1:3" x14ac:dyDescent="0.3">
      <c r="A4" t="s">
        <v>37</v>
      </c>
    </row>
    <row r="5" spans="1:3" x14ac:dyDescent="0.3">
      <c r="A5" t="s">
        <v>38</v>
      </c>
    </row>
    <row r="6" spans="1:3" x14ac:dyDescent="0.3">
      <c r="A6" t="s">
        <v>39</v>
      </c>
    </row>
    <row r="7" spans="1:3" x14ac:dyDescent="0.3">
      <c r="A7" t="s">
        <v>40</v>
      </c>
    </row>
    <row r="9" spans="1:3" x14ac:dyDescent="0.3">
      <c r="A9" s="18" t="s">
        <v>41</v>
      </c>
      <c r="B9" s="18"/>
      <c r="C9" s="18"/>
    </row>
    <row r="10" spans="1:3" x14ac:dyDescent="0.3">
      <c r="A10" s="55">
        <v>1</v>
      </c>
      <c r="B10" s="55">
        <v>2</v>
      </c>
      <c r="C10" s="55">
        <v>3</v>
      </c>
    </row>
    <row r="11" spans="1:3" x14ac:dyDescent="0.3">
      <c r="A11" s="7">
        <v>6</v>
      </c>
      <c r="B11" s="7">
        <v>3</v>
      </c>
      <c r="C11" s="7">
        <v>12</v>
      </c>
    </row>
    <row r="12" spans="1:3" x14ac:dyDescent="0.3">
      <c r="A12" s="7">
        <v>8</v>
      </c>
      <c r="B12" s="7">
        <v>3</v>
      </c>
      <c r="C12" s="7">
        <v>8</v>
      </c>
    </row>
    <row r="13" spans="1:3" x14ac:dyDescent="0.3">
      <c r="A13" s="7">
        <v>4</v>
      </c>
      <c r="B13" s="7">
        <v>5</v>
      </c>
      <c r="C13" s="7">
        <v>7</v>
      </c>
    </row>
    <row r="14" spans="1:3" x14ac:dyDescent="0.3">
      <c r="A14" s="7">
        <v>5</v>
      </c>
      <c r="B14" s="7">
        <v>4</v>
      </c>
      <c r="C14" s="7">
        <v>14</v>
      </c>
    </row>
    <row r="15" spans="1:3" x14ac:dyDescent="0.3">
      <c r="A15" s="7">
        <v>7</v>
      </c>
      <c r="B15" s="7">
        <v>2</v>
      </c>
      <c r="C15" s="7">
        <v>18</v>
      </c>
    </row>
    <row r="16" spans="1:3" x14ac:dyDescent="0.3">
      <c r="A16" s="7">
        <v>7</v>
      </c>
      <c r="B16" s="7">
        <v>4</v>
      </c>
      <c r="C16" s="7">
        <v>6</v>
      </c>
    </row>
    <row r="17" spans="1:7" x14ac:dyDescent="0.3">
      <c r="A17" s="7">
        <v>9</v>
      </c>
      <c r="B17" s="7">
        <v>4</v>
      </c>
      <c r="C17" s="7">
        <v>7</v>
      </c>
    </row>
    <row r="18" spans="1:7" x14ac:dyDescent="0.3">
      <c r="A18" s="7">
        <v>6</v>
      </c>
      <c r="B18" s="7">
        <v>5</v>
      </c>
      <c r="C18" s="7">
        <v>18</v>
      </c>
    </row>
    <row r="19" spans="1:7" x14ac:dyDescent="0.3">
      <c r="A19" s="7">
        <v>7</v>
      </c>
      <c r="B19" s="7">
        <v>4</v>
      </c>
      <c r="C19" s="7">
        <v>8</v>
      </c>
      <c r="G19" t="s">
        <v>146</v>
      </c>
    </row>
    <row r="20" spans="1:7" x14ac:dyDescent="0.3">
      <c r="A20" s="7">
        <v>8</v>
      </c>
      <c r="B20" s="7">
        <v>3</v>
      </c>
      <c r="C20" s="7">
        <v>5</v>
      </c>
      <c r="G20" t="s">
        <v>147</v>
      </c>
    </row>
    <row r="21" spans="1:7" x14ac:dyDescent="0.3">
      <c r="A21" s="3">
        <f>AVERAGE(A11:A20)</f>
        <v>6.7</v>
      </c>
      <c r="B21" s="3">
        <f t="shared" ref="B21:C21" si="0">AVERAGE(B11:B20)</f>
        <v>3.7</v>
      </c>
      <c r="C21" s="3">
        <f t="shared" si="0"/>
        <v>10.3</v>
      </c>
      <c r="D21" t="s">
        <v>144</v>
      </c>
    </row>
    <row r="22" spans="1:7" x14ac:dyDescent="0.3">
      <c r="A22" t="s">
        <v>42</v>
      </c>
    </row>
    <row r="23" spans="1:7" x14ac:dyDescent="0.3">
      <c r="A23" t="s">
        <v>43</v>
      </c>
    </row>
    <row r="24" spans="1:7" x14ac:dyDescent="0.3">
      <c r="A24" t="s">
        <v>44</v>
      </c>
    </row>
    <row r="25" spans="1:7" x14ac:dyDescent="0.3">
      <c r="A25" s="53" t="s">
        <v>145</v>
      </c>
      <c r="B25" s="53" t="s">
        <v>148</v>
      </c>
      <c r="C25" s="53" t="s">
        <v>149</v>
      </c>
      <c r="D25" s="54" t="s">
        <v>150</v>
      </c>
      <c r="E25" s="54" t="s">
        <v>154</v>
      </c>
      <c r="F25" s="54" t="s">
        <v>151</v>
      </c>
    </row>
    <row r="26" spans="1:7" x14ac:dyDescent="0.3">
      <c r="A26" s="52">
        <v>12</v>
      </c>
      <c r="B26" s="7">
        <f t="shared" ref="B26:B35" si="1">ABS($C$21-A26)</f>
        <v>1.6999999999999993</v>
      </c>
      <c r="C26" s="7">
        <v>1.6999999999999993</v>
      </c>
      <c r="D26" s="7">
        <v>1</v>
      </c>
      <c r="E26" s="36">
        <f>(D26-0.5)/10</f>
        <v>0.05</v>
      </c>
      <c r="F26" s="36">
        <f t="shared" ref="F26:F35" si="2">_xlfn.NORM.S.INV(E26)</f>
        <v>-1.6448536269514726</v>
      </c>
    </row>
    <row r="27" spans="1:7" x14ac:dyDescent="0.3">
      <c r="A27" s="52">
        <v>8</v>
      </c>
      <c r="B27" s="7">
        <f t="shared" si="1"/>
        <v>2.3000000000000007</v>
      </c>
      <c r="C27" s="7">
        <v>2.3000000000000007</v>
      </c>
      <c r="D27" s="7">
        <v>2</v>
      </c>
      <c r="E27" s="36">
        <f t="shared" ref="E27:E35" si="3">(D27-0.5)/10</f>
        <v>0.15</v>
      </c>
      <c r="F27" s="36">
        <f t="shared" si="2"/>
        <v>-1.0364333894937898</v>
      </c>
    </row>
    <row r="28" spans="1:7" x14ac:dyDescent="0.3">
      <c r="A28" s="52">
        <v>7</v>
      </c>
      <c r="B28" s="7">
        <f t="shared" si="1"/>
        <v>3.3000000000000007</v>
      </c>
      <c r="C28" s="7">
        <v>2.3000000000000007</v>
      </c>
      <c r="D28" s="7">
        <v>3</v>
      </c>
      <c r="E28" s="36">
        <f t="shared" si="3"/>
        <v>0.25</v>
      </c>
      <c r="F28" s="36">
        <f t="shared" si="2"/>
        <v>-0.67448975019608193</v>
      </c>
    </row>
    <row r="29" spans="1:7" x14ac:dyDescent="0.3">
      <c r="A29" s="52">
        <v>14</v>
      </c>
      <c r="B29" s="7">
        <f t="shared" si="1"/>
        <v>3.6999999999999993</v>
      </c>
      <c r="C29" s="7">
        <v>3.3000000000000007</v>
      </c>
      <c r="D29" s="7">
        <v>4</v>
      </c>
      <c r="E29" s="36">
        <f t="shared" si="3"/>
        <v>0.35</v>
      </c>
      <c r="F29" s="36">
        <f t="shared" si="2"/>
        <v>-0.38532046640756784</v>
      </c>
    </row>
    <row r="30" spans="1:7" x14ac:dyDescent="0.3">
      <c r="A30" s="52">
        <v>18</v>
      </c>
      <c r="B30" s="7">
        <f t="shared" si="1"/>
        <v>7.6999999999999993</v>
      </c>
      <c r="C30" s="7">
        <v>3.3000000000000007</v>
      </c>
      <c r="D30" s="7">
        <v>5</v>
      </c>
      <c r="E30" s="36">
        <f t="shared" si="3"/>
        <v>0.45</v>
      </c>
      <c r="F30" s="36">
        <f t="shared" si="2"/>
        <v>-0.12566134685507402</v>
      </c>
    </row>
    <row r="31" spans="1:7" x14ac:dyDescent="0.3">
      <c r="A31" s="52">
        <v>6</v>
      </c>
      <c r="B31" s="7">
        <f t="shared" si="1"/>
        <v>4.3000000000000007</v>
      </c>
      <c r="C31" s="7">
        <v>3.6999999999999993</v>
      </c>
      <c r="D31" s="7">
        <v>6</v>
      </c>
      <c r="E31" s="36">
        <f t="shared" si="3"/>
        <v>0.55000000000000004</v>
      </c>
      <c r="F31" s="36">
        <f t="shared" si="2"/>
        <v>0.12566134685507416</v>
      </c>
    </row>
    <row r="32" spans="1:7" x14ac:dyDescent="0.3">
      <c r="A32" s="52">
        <v>7</v>
      </c>
      <c r="B32" s="7">
        <f t="shared" si="1"/>
        <v>3.3000000000000007</v>
      </c>
      <c r="C32" s="7">
        <v>4.3000000000000007</v>
      </c>
      <c r="D32" s="7">
        <v>7</v>
      </c>
      <c r="E32" s="36">
        <f t="shared" si="3"/>
        <v>0.65</v>
      </c>
      <c r="F32" s="36">
        <f t="shared" si="2"/>
        <v>0.38532046640756784</v>
      </c>
    </row>
    <row r="33" spans="1:6" x14ac:dyDescent="0.3">
      <c r="A33" s="52">
        <v>18</v>
      </c>
      <c r="B33" s="7">
        <f t="shared" si="1"/>
        <v>7.6999999999999993</v>
      </c>
      <c r="C33" s="7">
        <v>5.3000000000000007</v>
      </c>
      <c r="D33" s="7">
        <v>8</v>
      </c>
      <c r="E33" s="36">
        <f t="shared" si="3"/>
        <v>0.75</v>
      </c>
      <c r="F33" s="36">
        <f t="shared" si="2"/>
        <v>0.67448975019608193</v>
      </c>
    </row>
    <row r="34" spans="1:6" x14ac:dyDescent="0.3">
      <c r="A34" s="52">
        <v>8</v>
      </c>
      <c r="B34" s="7">
        <f t="shared" si="1"/>
        <v>2.3000000000000007</v>
      </c>
      <c r="C34" s="7">
        <v>7.6999999999999993</v>
      </c>
      <c r="D34" s="7">
        <v>9</v>
      </c>
      <c r="E34" s="36">
        <f t="shared" si="3"/>
        <v>0.85</v>
      </c>
      <c r="F34" s="36">
        <f t="shared" si="2"/>
        <v>1.0364333894937898</v>
      </c>
    </row>
    <row r="35" spans="1:6" x14ac:dyDescent="0.3">
      <c r="A35" s="52">
        <v>5</v>
      </c>
      <c r="B35" s="7">
        <f t="shared" si="1"/>
        <v>5.3000000000000007</v>
      </c>
      <c r="C35" s="7">
        <v>7.6999999999999993</v>
      </c>
      <c r="D35" s="7">
        <v>10</v>
      </c>
      <c r="E35" s="36">
        <f t="shared" si="3"/>
        <v>0.95</v>
      </c>
      <c r="F35" s="36">
        <f t="shared" si="2"/>
        <v>1.6448536269514715</v>
      </c>
    </row>
    <row r="36" spans="1:6" x14ac:dyDescent="0.3">
      <c r="A36" s="3"/>
      <c r="B36" s="3"/>
      <c r="C36" s="3"/>
      <c r="D36" s="3"/>
      <c r="E36" s="3"/>
      <c r="F36" s="3"/>
    </row>
    <row r="37" spans="1:6" x14ac:dyDescent="0.3">
      <c r="A37" s="3"/>
      <c r="B37" s="3"/>
      <c r="C37" s="3"/>
      <c r="D37" s="3"/>
      <c r="E37" s="3"/>
      <c r="F37" s="3" t="s">
        <v>152</v>
      </c>
    </row>
    <row r="38" spans="1:6" x14ac:dyDescent="0.3">
      <c r="A38" s="3"/>
      <c r="B38" s="3"/>
      <c r="C38" s="3"/>
      <c r="D38" s="3"/>
      <c r="E38" s="3" t="s">
        <v>153</v>
      </c>
      <c r="F38" s="3"/>
    </row>
    <row r="39" spans="1:6" x14ac:dyDescent="0.3">
      <c r="A39" s="3"/>
      <c r="B39" s="3"/>
      <c r="C39" s="3"/>
      <c r="D39" s="3"/>
      <c r="E39" s="3"/>
      <c r="F39" s="3"/>
    </row>
    <row r="40" spans="1:6" x14ac:dyDescent="0.3">
      <c r="A40" s="3"/>
      <c r="B40" s="3"/>
      <c r="C40" s="3"/>
      <c r="D40" s="3"/>
      <c r="E40" s="3"/>
      <c r="F40" s="3"/>
    </row>
    <row r="41" spans="1:6" x14ac:dyDescent="0.3">
      <c r="A41" s="3"/>
      <c r="B41" s="3"/>
      <c r="C41" s="3"/>
      <c r="D41" s="3"/>
      <c r="E41" s="3"/>
      <c r="F41" s="3"/>
    </row>
  </sheetData>
  <sortState xmlns:xlrd2="http://schemas.microsoft.com/office/spreadsheetml/2017/richdata2" ref="C26:C35">
    <sortCondition ref="C26:C35"/>
  </sortState>
  <mergeCells count="1">
    <mergeCell ref="A9:C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Ejercicio 1</vt:lpstr>
      <vt:lpstr>Ejercicio 2</vt:lpstr>
      <vt:lpstr>Ejercicio 3</vt:lpstr>
      <vt:lpstr>Ejercicio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mery manzano</dc:creator>
  <cp:lastModifiedBy>Mery Rossana Manzano Cepeda</cp:lastModifiedBy>
  <dcterms:created xsi:type="dcterms:W3CDTF">2022-06-16T14:13:22Z</dcterms:created>
  <dcterms:modified xsi:type="dcterms:W3CDTF">2025-05-26T17:58:33Z</dcterms:modified>
</cp:coreProperties>
</file>