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1CABE8D2-8422-4099-B822-CD065D284308}" xr6:coauthVersionLast="47" xr6:coauthVersionMax="47" xr10:uidLastSave="{00000000-0000-0000-0000-000000000000}"/>
  <bookViews>
    <workbookView xWindow="-120" yWindow="-120" windowWidth="15600" windowHeight="11040" xr2:uid="{CF132DF0-363D-481B-A6AC-BF55EBCD998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1" l="1"/>
  <c r="H109" i="1"/>
  <c r="H108" i="1"/>
  <c r="H106" i="1"/>
  <c r="M64" i="1"/>
  <c r="M58" i="1"/>
  <c r="M59" i="1"/>
  <c r="M60" i="1"/>
  <c r="M61" i="1"/>
  <c r="M62" i="1"/>
  <c r="M63" i="1"/>
  <c r="M57" i="1"/>
  <c r="L64" i="1"/>
  <c r="L58" i="1"/>
  <c r="L59" i="1"/>
  <c r="L60" i="1"/>
  <c r="L61" i="1"/>
  <c r="L62" i="1"/>
  <c r="L63" i="1"/>
  <c r="L57" i="1"/>
  <c r="H104" i="1"/>
  <c r="H101" i="1"/>
  <c r="H100" i="1"/>
  <c r="H96" i="1"/>
  <c r="H95" i="1"/>
  <c r="H92" i="1"/>
  <c r="H91" i="1"/>
  <c r="H87" i="1"/>
  <c r="H86" i="1"/>
  <c r="H83" i="1"/>
  <c r="H81" i="1"/>
  <c r="H79" i="1"/>
  <c r="K64" i="1"/>
  <c r="K58" i="1"/>
  <c r="K59" i="1"/>
  <c r="K60" i="1"/>
  <c r="K61" i="1"/>
  <c r="K62" i="1"/>
  <c r="K63" i="1"/>
  <c r="K57" i="1"/>
  <c r="H77" i="1"/>
  <c r="H71" i="1"/>
  <c r="H69" i="1"/>
  <c r="H66" i="1"/>
  <c r="J64" i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M17" i="1"/>
  <c r="M18" i="1" s="1"/>
  <c r="M19" i="1" s="1"/>
  <c r="M20" i="1" s="1"/>
  <c r="M21" i="1" s="1"/>
  <c r="M16" i="1"/>
  <c r="L22" i="1"/>
  <c r="K22" i="1"/>
  <c r="K16" i="1"/>
  <c r="K17" i="1"/>
  <c r="K18" i="1"/>
  <c r="K19" i="1"/>
  <c r="K20" i="1"/>
  <c r="K21" i="1"/>
  <c r="K15" i="1"/>
  <c r="J22" i="1"/>
  <c r="I16" i="1"/>
  <c r="I17" i="1"/>
  <c r="I18" i="1"/>
  <c r="I19" i="1"/>
  <c r="I20" i="1"/>
  <c r="I21" i="1"/>
  <c r="I15" i="1"/>
  <c r="H21" i="1"/>
  <c r="H16" i="1"/>
  <c r="H17" i="1"/>
  <c r="H18" i="1"/>
  <c r="H19" i="1"/>
  <c r="H20" i="1"/>
  <c r="H15" i="1"/>
  <c r="H12" i="1"/>
  <c r="H11" i="1"/>
</calcChain>
</file>

<file path=xl/sharedStrings.xml><?xml version="1.0" encoding="utf-8"?>
<sst xmlns="http://schemas.openxmlformats.org/spreadsheetml/2006/main" count="83" uniqueCount="73">
  <si>
    <t>EJERCICIO</t>
  </si>
  <si>
    <t>Suponga que se desean analizar los siguientes datos correspondientes al costo de electricidad</t>
  </si>
  <si>
    <t>que se obtuvieron en una muestra de 50 casas en una zona de una ciudad</t>
  </si>
  <si>
    <t>min</t>
  </si>
  <si>
    <t>max</t>
  </si>
  <si>
    <t>Rango</t>
  </si>
  <si>
    <t>N° clases</t>
  </si>
  <si>
    <t xml:space="preserve">Ancho </t>
  </si>
  <si>
    <t>Intervalos( Costo de luz usd)</t>
  </si>
  <si>
    <t>ci</t>
  </si>
  <si>
    <t>fi</t>
  </si>
  <si>
    <t>Total</t>
  </si>
  <si>
    <t>fr</t>
  </si>
  <si>
    <t>fr%</t>
  </si>
  <si>
    <t>fra</t>
  </si>
  <si>
    <t>fra%</t>
  </si>
  <si>
    <r>
      <rPr>
        <b/>
        <sz val="11"/>
        <color rgb="FFFF0000"/>
        <rFont val="Aptos Narrow"/>
        <family val="2"/>
        <scheme val="minor"/>
      </rPr>
      <t>1.-</t>
    </r>
    <r>
      <rPr>
        <sz val="11"/>
        <color rgb="FFFF0000"/>
        <rFont val="Aptos Narrow"/>
        <family val="2"/>
        <scheme val="minor"/>
      </rPr>
      <t xml:space="preserve"> Agrupe los datos en una distribución de frecuencias</t>
    </r>
  </si>
  <si>
    <r>
      <rPr>
        <b/>
        <sz val="11"/>
        <color rgb="FFFF0000"/>
        <rFont val="Aptos Narrow"/>
        <family val="2"/>
        <scheme val="minor"/>
      </rPr>
      <t xml:space="preserve">2.- </t>
    </r>
    <r>
      <rPr>
        <sz val="11"/>
        <color rgb="FFFF0000"/>
        <rFont val="Aptos Narrow"/>
        <family val="2"/>
        <scheme val="minor"/>
      </rPr>
      <t>Realice un histograma y una ojiva</t>
    </r>
  </si>
  <si>
    <t>Interpretación: En 10 casas tienen un gasto de 53,44 usd en energía eléctrica</t>
  </si>
  <si>
    <t>Interpretación: En un 80% existe un gasto de aproximadamente 65,81 usd</t>
  </si>
  <si>
    <t>Q1; K3;D7;P75; Sesgo y la curtosis</t>
  </si>
  <si>
    <r>
      <rPr>
        <b/>
        <sz val="11"/>
        <color rgb="FFFF0000"/>
        <rFont val="Aptos Narrow"/>
        <family val="2"/>
        <scheme val="minor"/>
      </rPr>
      <t>3.-</t>
    </r>
    <r>
      <rPr>
        <sz val="11"/>
        <color rgb="FFFF0000"/>
        <rFont val="Aptos Narrow"/>
        <family val="2"/>
        <scheme val="minor"/>
      </rPr>
      <t xml:space="preserve"> Encuentre la media, mediana, moda; varianza, desviación estándar y coeficiente de variabilidad</t>
    </r>
  </si>
  <si>
    <t>Media</t>
  </si>
  <si>
    <t>En promedio hay un gasto de 49,73 usd de las 50 casas analizadas</t>
  </si>
  <si>
    <t>Mediana</t>
  </si>
  <si>
    <t>posición q2</t>
  </si>
  <si>
    <t>(contar 25 en la frecuencia de clase)</t>
  </si>
  <si>
    <t>Moda</t>
  </si>
  <si>
    <t>delta1</t>
  </si>
  <si>
    <t>delta2</t>
  </si>
  <si>
    <t>(frecuencia más alta)</t>
  </si>
  <si>
    <t xml:space="preserve"> es aproximadamente el precio que más se repite</t>
  </si>
  <si>
    <t>Tendencia Central</t>
  </si>
  <si>
    <t>fi*(ci-Media)^2</t>
  </si>
  <si>
    <t>Varianza</t>
  </si>
  <si>
    <t>Desv_Est</t>
  </si>
  <si>
    <t>hay variabilidad en el conjunto de datos</t>
  </si>
  <si>
    <t>Coef_var</t>
  </si>
  <si>
    <t xml:space="preserve">Medidas de Dispersión </t>
  </si>
  <si>
    <t>El conjunto de datos presenta una variabilidad de 49,56%</t>
  </si>
  <si>
    <t>Q1</t>
  </si>
  <si>
    <t>posiciónq1</t>
  </si>
  <si>
    <t>(contar fi)</t>
  </si>
  <si>
    <t xml:space="preserve">El 25% de casas tienen un gasto de 27,93usd o menos </t>
  </si>
  <si>
    <t>y el 75% de casas tienen un gasto mayor a 27,93usd</t>
  </si>
  <si>
    <t>K3</t>
  </si>
  <si>
    <t>posiciónk3</t>
  </si>
  <si>
    <t>Mediana(Q2): Moda; K3</t>
  </si>
  <si>
    <t>k3</t>
  </si>
  <si>
    <t xml:space="preserve">El 60% de casas tienen un gasto de 56,63usd o menos </t>
  </si>
  <si>
    <t>y el 40% de casas tienen un gasto mayor a 56,65usd</t>
  </si>
  <si>
    <t>D7</t>
  </si>
  <si>
    <t>posiciónd7</t>
  </si>
  <si>
    <t xml:space="preserve">El 70% de casas tienen un gasto de 63,75usd o menos </t>
  </si>
  <si>
    <t>y el 30% de casas tienen un gasto mayor a 63,75usd</t>
  </si>
  <si>
    <t>P75</t>
  </si>
  <si>
    <t>posiciónp75</t>
  </si>
  <si>
    <t>D7;P75</t>
  </si>
  <si>
    <t xml:space="preserve">El 75% de casas tienen un gasto de 68,9usd o menos </t>
  </si>
  <si>
    <t>y el 25% de casas tienen un gasto mayor a 68,9usd</t>
  </si>
  <si>
    <t>Medidas de Posición</t>
  </si>
  <si>
    <t>m2</t>
  </si>
  <si>
    <t>m3</t>
  </si>
  <si>
    <t>m4</t>
  </si>
  <si>
    <t>fi*(ci-Media)^3</t>
  </si>
  <si>
    <t>fi*(ci-Media)^4</t>
  </si>
  <si>
    <t>sesgo positivo ( a la derecha)</t>
  </si>
  <si>
    <t>Sesgo a3</t>
  </si>
  <si>
    <t>Curtosis a4</t>
  </si>
  <si>
    <t>&gt;0</t>
  </si>
  <si>
    <t>&lt;3 es platicurtica</t>
  </si>
  <si>
    <t xml:space="preserve">Poligono de frecuencia </t>
  </si>
  <si>
    <t>Medidas de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</si>
</sst>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1" xfId="0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2" fillId="0" borderId="0" xfId="0" applyFont="1"/>
    <xf numFmtId="0" fontId="0" fillId="3" borderId="0" xfId="0" applyFill="1"/>
    <xf numFmtId="2" fontId="0" fillId="3" borderId="0" xfId="0" applyNumberForma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1" xfId="0" applyNumberFormat="1" applyBorder="1"/>
    <xf numFmtId="0" fontId="4" fillId="0" borderId="1" xfId="0" applyFont="1" applyBorder="1"/>
    <xf numFmtId="2" fontId="3" fillId="3" borderId="1" xfId="0" applyNumberFormat="1" applyFont="1" applyFill="1" applyBorder="1" applyAlignment="1">
      <alignment horizontal="center"/>
    </xf>
    <xf numFmtId="10" fontId="0" fillId="3" borderId="0" xfId="1" applyNumberFormat="1" applyFont="1" applyFill="1"/>
    <xf numFmtId="0" fontId="4" fillId="0" borderId="0" xfId="0" applyFont="1" applyAlignment="1">
      <alignment vertical="center"/>
    </xf>
    <xf numFmtId="9" fontId="0" fillId="0" borderId="0" xfId="0" applyNumberFormat="1"/>
    <xf numFmtId="9" fontId="0" fillId="3" borderId="0" xfId="0" applyNumberFormat="1" applyFill="1"/>
    <xf numFmtId="2" fontId="0" fillId="3" borderId="0" xfId="0" applyNumberFormat="1" applyFill="1"/>
    <xf numFmtId="0" fontId="0" fillId="3" borderId="0" xfId="0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Costo energía eléctrica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Hoja1!$I$15:$I$21</c:f>
              <c:numCache>
                <c:formatCode>General</c:formatCode>
                <c:ptCount val="7"/>
                <c:pt idx="0">
                  <c:v>16.329999999999998</c:v>
                </c:pt>
                <c:pt idx="1">
                  <c:v>28.699999999999996</c:v>
                </c:pt>
                <c:pt idx="2">
                  <c:v>41.07</c:v>
                </c:pt>
                <c:pt idx="3">
                  <c:v>53.44</c:v>
                </c:pt>
                <c:pt idx="4">
                  <c:v>65.81</c:v>
                </c:pt>
                <c:pt idx="5">
                  <c:v>78.180000000000007</c:v>
                </c:pt>
                <c:pt idx="6">
                  <c:v>90.550000000000011</c:v>
                </c:pt>
              </c:numCache>
            </c:numRef>
          </c:cat>
          <c:val>
            <c:numRef>
              <c:f>Hoja1!$J$15:$J$21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6-4FBC-9B67-B72853F95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237536"/>
        <c:axId val="1379236096"/>
      </c:barChart>
      <c:catAx>
        <c:axId val="1379237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Costo 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79236096"/>
        <c:crosses val="autoZero"/>
        <c:auto val="1"/>
        <c:lblAlgn val="ctr"/>
        <c:lblOffset val="100"/>
        <c:noMultiLvlLbl val="0"/>
      </c:catAx>
      <c:valAx>
        <c:axId val="137923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número de casas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7923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Costo energía eléctrica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Hoja1!$I$15:$I$21</c:f>
              <c:numCache>
                <c:formatCode>General</c:formatCode>
                <c:ptCount val="7"/>
                <c:pt idx="0">
                  <c:v>16.329999999999998</c:v>
                </c:pt>
                <c:pt idx="1">
                  <c:v>28.699999999999996</c:v>
                </c:pt>
                <c:pt idx="2">
                  <c:v>41.07</c:v>
                </c:pt>
                <c:pt idx="3">
                  <c:v>53.44</c:v>
                </c:pt>
                <c:pt idx="4">
                  <c:v>65.81</c:v>
                </c:pt>
                <c:pt idx="5">
                  <c:v>78.180000000000007</c:v>
                </c:pt>
                <c:pt idx="6">
                  <c:v>90.550000000000011</c:v>
                </c:pt>
              </c:numCache>
            </c:numRef>
          </c:cat>
          <c:val>
            <c:numRef>
              <c:f>Hoja1!$N$15:$N$21</c:f>
              <c:numCache>
                <c:formatCode>0%</c:formatCode>
                <c:ptCount val="7"/>
                <c:pt idx="0">
                  <c:v>0.18</c:v>
                </c:pt>
                <c:pt idx="1">
                  <c:v>0.33999999999999997</c:v>
                </c:pt>
                <c:pt idx="2">
                  <c:v>0.45999999999999996</c:v>
                </c:pt>
                <c:pt idx="3">
                  <c:v>0.65999999999999992</c:v>
                </c:pt>
                <c:pt idx="4">
                  <c:v>0.77999999999999992</c:v>
                </c:pt>
                <c:pt idx="5">
                  <c:v>0.87999999999999989</c:v>
                </c:pt>
                <c:pt idx="6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F-4235-AB1D-3C6BC6E4E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4851168"/>
        <c:axId val="1374851648"/>
      </c:lineChart>
      <c:catAx>
        <c:axId val="1374851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costo 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74851648"/>
        <c:crosses val="autoZero"/>
        <c:auto val="1"/>
        <c:lblAlgn val="ctr"/>
        <c:lblOffset val="100"/>
        <c:noMultiLvlLbl val="0"/>
      </c:catAx>
      <c:valAx>
        <c:axId val="13748516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fra%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7485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COSTO ELECTRICIDAD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Hoja1!$I$15:$I$21</c:f>
              <c:numCache>
                <c:formatCode>General</c:formatCode>
                <c:ptCount val="7"/>
                <c:pt idx="0">
                  <c:v>16.329999999999998</c:v>
                </c:pt>
                <c:pt idx="1">
                  <c:v>28.699999999999996</c:v>
                </c:pt>
                <c:pt idx="2">
                  <c:v>41.07</c:v>
                </c:pt>
                <c:pt idx="3">
                  <c:v>53.44</c:v>
                </c:pt>
                <c:pt idx="4">
                  <c:v>65.81</c:v>
                </c:pt>
                <c:pt idx="5">
                  <c:v>78.180000000000007</c:v>
                </c:pt>
                <c:pt idx="6">
                  <c:v>90.550000000000011</c:v>
                </c:pt>
              </c:numCache>
            </c:numRef>
          </c:cat>
          <c:val>
            <c:numRef>
              <c:f>Hoja1!$L$15:$L$21</c:f>
              <c:numCache>
                <c:formatCode>0%</c:formatCode>
                <c:ptCount val="7"/>
                <c:pt idx="0">
                  <c:v>0.18</c:v>
                </c:pt>
                <c:pt idx="1">
                  <c:v>0.16</c:v>
                </c:pt>
                <c:pt idx="2">
                  <c:v>0.12</c:v>
                </c:pt>
                <c:pt idx="3">
                  <c:v>0.2</c:v>
                </c:pt>
                <c:pt idx="4">
                  <c:v>0.12</c:v>
                </c:pt>
                <c:pt idx="5">
                  <c:v>0.1</c:v>
                </c:pt>
                <c:pt idx="6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91-439F-985A-93C7B5BAA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036016"/>
        <c:axId val="1444032656"/>
      </c:lineChart>
      <c:catAx>
        <c:axId val="1444036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COSTO 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44032656"/>
        <c:crosses val="autoZero"/>
        <c:auto val="1"/>
        <c:lblAlgn val="ctr"/>
        <c:lblOffset val="100"/>
        <c:noMultiLvlLbl val="0"/>
      </c:catAx>
      <c:valAx>
        <c:axId val="1444032656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4403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758336</xdr:colOff>
      <xdr:row>23</xdr:row>
      <xdr:rowOff>190499</xdr:rowOff>
    </xdr:from>
    <xdr:to>
      <xdr:col>10</xdr:col>
      <xdr:colOff>285750</xdr:colOff>
      <xdr:row>35</xdr:row>
      <xdr:rowOff>7327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EF11F9-A0F1-3DD5-62AA-9EB176FC8B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751010</xdr:colOff>
      <xdr:row>38</xdr:row>
      <xdr:rowOff>29307</xdr:rowOff>
    </xdr:from>
    <xdr:to>
      <xdr:col>10</xdr:col>
      <xdr:colOff>300404</xdr:colOff>
      <xdr:row>49</xdr:row>
      <xdr:rowOff>80596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956FF5A-8D30-1AD9-EFBB-E5F91EF50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10990</xdr:colOff>
      <xdr:row>110</xdr:row>
      <xdr:rowOff>124558</xdr:rowOff>
    </xdr:from>
    <xdr:to>
      <xdr:col>10</xdr:col>
      <xdr:colOff>827943</xdr:colOff>
      <xdr:row>124</xdr:row>
      <xdr:rowOff>148005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D3854B3-AB7C-5097-5696-6531D0BED3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476251</xdr:colOff>
      <xdr:row>119</xdr:row>
      <xdr:rowOff>139210</xdr:rowOff>
    </xdr:from>
    <xdr:to>
      <xdr:col>10</xdr:col>
      <xdr:colOff>652097</xdr:colOff>
      <xdr:row>121</xdr:row>
      <xdr:rowOff>73268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6CFF70B-B133-D4AF-230D-91F6C66348C0}"/>
            </a:ext>
          </a:extLst>
        </xdr:cNvPr>
        <xdr:cNvCxnSpPr/>
      </xdr:nvCxnSpPr>
      <xdr:spPr>
        <a:xfrm>
          <a:off x="8828943" y="22808710"/>
          <a:ext cx="175846" cy="31505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0.16589</cdr:x>
      <cdr:y>0.56811</cdr:y>
    </cdr:from>
    <cdr:to>
      <cdr:x>0.2215</cdr:x>
      <cdr:y>0.77632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04B2C005-2171-8ACA-E349-C290EF3A6D48}"/>
            </a:ext>
          </a:extLst>
        </cdr:cNvPr>
        <cdr:cNvCxnSpPr/>
      </cdr:nvCxnSpPr>
      <cdr:spPr>
        <a:xfrm xmlns:a="http://schemas.openxmlformats.org/drawingml/2006/main" flipH="1">
          <a:off x="655761" y="1399442"/>
          <a:ext cx="219807" cy="51288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0635-6025-4822-9815-87A07EAB3771}">
  <dimension ref="A1:N111"/>
  <sheetViews>
    <sheetView tabSelected="1" topLeftCell="F82" zoomScale="130" zoomScaleNormal="130" workbookViewId="0">
      <selection activeCell="L116" sqref="L116"/>
    </sheetView>
  </sheetViews>
  <sheetFormatPr baseColWidth="10" defaultRowHeight="15" x14ac:dyDescent="0.25"/>
  <cols>
    <col min="6" max="6" width="21.140625" customWidth="1"/>
    <col min="8" max="8" width="12.7109375" bestFit="1" customWidth="1"/>
    <col min="11" max="11" width="14.42578125" bestFit="1" customWidth="1"/>
    <col min="12" max="13" width="14.5703125" bestFit="1" customWidth="1"/>
  </cols>
  <sheetData>
    <row r="1" spans="1:14" x14ac:dyDescent="0.25">
      <c r="A1" t="s">
        <v>0</v>
      </c>
    </row>
    <row r="3" spans="1:14" x14ac:dyDescent="0.25">
      <c r="A3" t="s">
        <v>1</v>
      </c>
    </row>
    <row r="4" spans="1:14" x14ac:dyDescent="0.25">
      <c r="A4" t="s">
        <v>2</v>
      </c>
    </row>
    <row r="6" spans="1:14" x14ac:dyDescent="0.25">
      <c r="A6" s="2">
        <v>96.7</v>
      </c>
      <c r="B6" s="2">
        <v>22.5</v>
      </c>
      <c r="C6" s="2">
        <v>47.72</v>
      </c>
      <c r="D6" s="2">
        <v>53.47</v>
      </c>
      <c r="E6" s="2">
        <v>27.69</v>
      </c>
      <c r="G6" s="12" t="s">
        <v>16</v>
      </c>
      <c r="H6" s="12"/>
      <c r="I6" s="12"/>
      <c r="J6" s="12"/>
    </row>
    <row r="7" spans="1:14" x14ac:dyDescent="0.25">
      <c r="A7" s="2">
        <v>57.2</v>
      </c>
      <c r="B7" s="2">
        <v>90</v>
      </c>
      <c r="C7" s="2">
        <v>72.459999999999994</v>
      </c>
      <c r="D7" s="2">
        <v>48.57</v>
      </c>
      <c r="E7" s="2">
        <v>30</v>
      </c>
    </row>
    <row r="8" spans="1:14" x14ac:dyDescent="0.25">
      <c r="A8" s="2">
        <v>41.5</v>
      </c>
      <c r="B8" s="2">
        <v>26.76</v>
      </c>
      <c r="C8" s="2">
        <v>23.5</v>
      </c>
      <c r="D8" s="2">
        <v>44.57</v>
      </c>
      <c r="E8" s="2">
        <v>19</v>
      </c>
      <c r="G8" t="s">
        <v>3</v>
      </c>
      <c r="H8">
        <v>10.15</v>
      </c>
    </row>
    <row r="9" spans="1:14" x14ac:dyDescent="0.25">
      <c r="A9" s="2">
        <v>95</v>
      </c>
      <c r="B9" s="2">
        <v>50.45</v>
      </c>
      <c r="C9" s="2">
        <v>30.6</v>
      </c>
      <c r="D9" s="2">
        <v>87.63</v>
      </c>
      <c r="E9" s="2">
        <v>39.78</v>
      </c>
      <c r="G9" t="s">
        <v>4</v>
      </c>
      <c r="H9">
        <v>96.7</v>
      </c>
    </row>
    <row r="10" spans="1:14" x14ac:dyDescent="0.25">
      <c r="A10" s="2">
        <v>18.899999999999999</v>
      </c>
      <c r="B10" s="2">
        <v>83.7</v>
      </c>
      <c r="C10" s="2">
        <v>14.7</v>
      </c>
      <c r="D10" s="2">
        <v>91.34</v>
      </c>
      <c r="E10" s="2">
        <v>29.87</v>
      </c>
      <c r="G10" t="s">
        <v>5</v>
      </c>
      <c r="H10">
        <v>86.55</v>
      </c>
    </row>
    <row r="11" spans="1:14" x14ac:dyDescent="0.25">
      <c r="A11" s="2">
        <v>71.349999999999994</v>
      </c>
      <c r="B11" s="2">
        <v>78.2</v>
      </c>
      <c r="C11" s="2">
        <v>12.8</v>
      </c>
      <c r="D11" s="2">
        <v>29.34</v>
      </c>
      <c r="E11" s="2">
        <v>82.36</v>
      </c>
      <c r="G11" t="s">
        <v>6</v>
      </c>
      <c r="H11">
        <f>SQRT(50)</f>
        <v>7.0710678118654755</v>
      </c>
      <c r="I11" s="4">
        <v>7</v>
      </c>
    </row>
    <row r="12" spans="1:14" x14ac:dyDescent="0.25">
      <c r="A12" s="2">
        <v>85.67</v>
      </c>
      <c r="B12" s="2">
        <v>10.15</v>
      </c>
      <c r="C12" s="2">
        <v>11.26</v>
      </c>
      <c r="D12" s="2">
        <v>12.47</v>
      </c>
      <c r="E12" s="2">
        <v>65.13</v>
      </c>
      <c r="G12" t="s">
        <v>7</v>
      </c>
      <c r="H12">
        <f>H10/7</f>
        <v>12.364285714285714</v>
      </c>
      <c r="I12" s="4">
        <v>12.36</v>
      </c>
    </row>
    <row r="13" spans="1:14" x14ac:dyDescent="0.25">
      <c r="A13" s="2">
        <v>49</v>
      </c>
      <c r="B13" s="2">
        <v>75.28</v>
      </c>
      <c r="C13" s="2">
        <v>28.15</v>
      </c>
      <c r="D13" s="2">
        <v>68.569999999999993</v>
      </c>
      <c r="E13" s="2">
        <v>67.12</v>
      </c>
    </row>
    <row r="14" spans="1:14" x14ac:dyDescent="0.25">
      <c r="A14" s="2">
        <v>63.25</v>
      </c>
      <c r="B14" s="2">
        <v>54</v>
      </c>
      <c r="C14" s="2">
        <v>43.17</v>
      </c>
      <c r="D14" s="2">
        <v>66.89</v>
      </c>
      <c r="E14" s="2">
        <v>49.5</v>
      </c>
      <c r="G14" s="5" t="s">
        <v>8</v>
      </c>
      <c r="H14" s="5"/>
      <c r="I14" s="6" t="s">
        <v>9</v>
      </c>
      <c r="J14" s="6" t="s">
        <v>10</v>
      </c>
      <c r="K14" s="6" t="s">
        <v>12</v>
      </c>
      <c r="L14" s="10" t="s">
        <v>13</v>
      </c>
      <c r="M14" s="10" t="s">
        <v>14</v>
      </c>
      <c r="N14" s="10" t="s">
        <v>15</v>
      </c>
    </row>
    <row r="15" spans="1:14" x14ac:dyDescent="0.25">
      <c r="A15" s="2">
        <v>19.78</v>
      </c>
      <c r="B15" s="2">
        <v>51</v>
      </c>
      <c r="C15" s="2">
        <v>35.32</v>
      </c>
      <c r="D15" s="2">
        <v>37.99</v>
      </c>
      <c r="E15" s="2">
        <v>58</v>
      </c>
      <c r="G15" s="2">
        <v>10.15</v>
      </c>
      <c r="H15" s="2">
        <f>G15+12.36</f>
        <v>22.509999999999998</v>
      </c>
      <c r="I15" s="2">
        <f>(G15+H15)/2</f>
        <v>16.329999999999998</v>
      </c>
      <c r="J15" s="2">
        <v>9</v>
      </c>
      <c r="K15" s="2">
        <f>J15/$J$22</f>
        <v>0.18</v>
      </c>
      <c r="L15" s="11">
        <v>0.18</v>
      </c>
      <c r="M15" s="2">
        <v>0.18</v>
      </c>
      <c r="N15" s="11">
        <v>0.18</v>
      </c>
    </row>
    <row r="16" spans="1:14" x14ac:dyDescent="0.25">
      <c r="G16" s="2">
        <v>22.52</v>
      </c>
      <c r="H16" s="2">
        <f t="shared" ref="H16:H21" si="0">G16+12.36</f>
        <v>34.879999999999995</v>
      </c>
      <c r="I16" s="2">
        <f t="shared" ref="I16:I21" si="1">(G16+H16)/2</f>
        <v>28.699999999999996</v>
      </c>
      <c r="J16" s="2">
        <v>8</v>
      </c>
      <c r="K16" s="2">
        <f t="shared" ref="K16:K21" si="2">J16/$J$22</f>
        <v>0.16</v>
      </c>
      <c r="L16" s="11">
        <v>0.16</v>
      </c>
      <c r="M16" s="2">
        <f>M15+K16</f>
        <v>0.33999999999999997</v>
      </c>
      <c r="N16" s="11">
        <v>0.33999999999999997</v>
      </c>
    </row>
    <row r="17" spans="7:14" x14ac:dyDescent="0.25">
      <c r="G17" s="2">
        <v>34.89</v>
      </c>
      <c r="H17" s="2">
        <f t="shared" si="0"/>
        <v>47.25</v>
      </c>
      <c r="I17" s="2">
        <f t="shared" si="1"/>
        <v>41.07</v>
      </c>
      <c r="J17" s="2">
        <v>6</v>
      </c>
      <c r="K17" s="2">
        <f t="shared" si="2"/>
        <v>0.12</v>
      </c>
      <c r="L17" s="11">
        <v>0.12</v>
      </c>
      <c r="M17" s="2">
        <f t="shared" ref="M17:M21" si="3">M16+K17</f>
        <v>0.45999999999999996</v>
      </c>
      <c r="N17" s="11">
        <v>0.45999999999999996</v>
      </c>
    </row>
    <row r="18" spans="7:14" x14ac:dyDescent="0.25">
      <c r="G18" s="2">
        <v>47.26</v>
      </c>
      <c r="H18" s="2">
        <f t="shared" si="0"/>
        <v>59.62</v>
      </c>
      <c r="I18" s="2">
        <f t="shared" si="1"/>
        <v>53.44</v>
      </c>
      <c r="J18" s="2">
        <v>10</v>
      </c>
      <c r="K18" s="2">
        <f t="shared" si="2"/>
        <v>0.2</v>
      </c>
      <c r="L18" s="11">
        <v>0.2</v>
      </c>
      <c r="M18" s="2">
        <f t="shared" si="3"/>
        <v>0.65999999999999992</v>
      </c>
      <c r="N18" s="11">
        <v>0.65999999999999992</v>
      </c>
    </row>
    <row r="19" spans="7:14" x14ac:dyDescent="0.25">
      <c r="G19" s="2">
        <v>59.63</v>
      </c>
      <c r="H19" s="2">
        <f t="shared" si="0"/>
        <v>71.990000000000009</v>
      </c>
      <c r="I19" s="2">
        <f t="shared" si="1"/>
        <v>65.81</v>
      </c>
      <c r="J19" s="2">
        <v>6</v>
      </c>
      <c r="K19" s="2">
        <f t="shared" si="2"/>
        <v>0.12</v>
      </c>
      <c r="L19" s="11">
        <v>0.12</v>
      </c>
      <c r="M19" s="2">
        <f t="shared" si="3"/>
        <v>0.77999999999999992</v>
      </c>
      <c r="N19" s="11">
        <v>0.77999999999999992</v>
      </c>
    </row>
    <row r="20" spans="7:14" x14ac:dyDescent="0.25">
      <c r="G20" s="2">
        <v>72</v>
      </c>
      <c r="H20" s="2">
        <f t="shared" si="0"/>
        <v>84.36</v>
      </c>
      <c r="I20" s="2">
        <f t="shared" si="1"/>
        <v>78.180000000000007</v>
      </c>
      <c r="J20" s="2">
        <v>5</v>
      </c>
      <c r="K20" s="2">
        <f t="shared" si="2"/>
        <v>0.1</v>
      </c>
      <c r="L20" s="11">
        <v>0.1</v>
      </c>
      <c r="M20" s="2">
        <f t="shared" si="3"/>
        <v>0.87999999999999989</v>
      </c>
      <c r="N20" s="11">
        <v>0.87999999999999989</v>
      </c>
    </row>
    <row r="21" spans="7:14" x14ac:dyDescent="0.25">
      <c r="G21" s="2">
        <v>84.37</v>
      </c>
      <c r="H21" s="2">
        <f t="shared" si="0"/>
        <v>96.73</v>
      </c>
      <c r="I21" s="2">
        <f t="shared" si="1"/>
        <v>90.550000000000011</v>
      </c>
      <c r="J21" s="2">
        <v>6</v>
      </c>
      <c r="K21" s="2">
        <f t="shared" si="2"/>
        <v>0.12</v>
      </c>
      <c r="L21" s="11">
        <v>0.12</v>
      </c>
      <c r="M21" s="8">
        <f t="shared" si="3"/>
        <v>0.99999999999999989</v>
      </c>
      <c r="N21" s="9">
        <v>0.99999999999999989</v>
      </c>
    </row>
    <row r="22" spans="7:14" x14ac:dyDescent="0.25">
      <c r="I22" s="8" t="s">
        <v>11</v>
      </c>
      <c r="J22" s="8">
        <f>SUM(J15:J21)</f>
        <v>50</v>
      </c>
      <c r="K22" s="8">
        <f>SUM(K15:K21)</f>
        <v>0.99999999999999989</v>
      </c>
      <c r="L22" s="9">
        <f>SUM(L15:L21)</f>
        <v>0.99999999999999989</v>
      </c>
    </row>
    <row r="24" spans="7:14" x14ac:dyDescent="0.25">
      <c r="G24" s="12" t="s">
        <v>17</v>
      </c>
    </row>
    <row r="37" spans="7:7" x14ac:dyDescent="0.25">
      <c r="G37" t="s">
        <v>18</v>
      </c>
    </row>
    <row r="51" spans="6:14" x14ac:dyDescent="0.25">
      <c r="G51" t="s">
        <v>19</v>
      </c>
    </row>
    <row r="53" spans="6:14" x14ac:dyDescent="0.25">
      <c r="G53" s="12" t="s">
        <v>21</v>
      </c>
      <c r="H53" s="12"/>
      <c r="I53" s="12"/>
      <c r="J53" s="12"/>
      <c r="K53" s="12"/>
      <c r="L53" s="12"/>
      <c r="M53" s="12"/>
      <c r="N53" s="12"/>
    </row>
    <row r="54" spans="6:14" x14ac:dyDescent="0.25">
      <c r="G54" s="12" t="s">
        <v>20</v>
      </c>
      <c r="H54" s="12"/>
      <c r="I54" s="12"/>
      <c r="J54" s="12"/>
      <c r="K54" s="12"/>
      <c r="L54" s="12"/>
      <c r="M54" s="12"/>
      <c r="N54" s="12"/>
    </row>
    <row r="56" spans="6:14" x14ac:dyDescent="0.25">
      <c r="G56" s="5" t="s">
        <v>8</v>
      </c>
      <c r="H56" s="5"/>
      <c r="I56" s="6" t="s">
        <v>9</v>
      </c>
      <c r="J56" s="6" t="s">
        <v>10</v>
      </c>
      <c r="K56" s="18" t="s">
        <v>33</v>
      </c>
      <c r="L56" s="18" t="s">
        <v>64</v>
      </c>
      <c r="M56" s="18" t="s">
        <v>65</v>
      </c>
    </row>
    <row r="57" spans="6:14" x14ac:dyDescent="0.25">
      <c r="G57" s="2">
        <v>10.15</v>
      </c>
      <c r="H57" s="2">
        <f>G57+12.36</f>
        <v>22.509999999999998</v>
      </c>
      <c r="I57" s="2">
        <f>(G57+H57)/2</f>
        <v>16.329999999999998</v>
      </c>
      <c r="J57" s="2">
        <v>9</v>
      </c>
      <c r="K57" s="17">
        <f>J57*(I57-$H$66)^2</f>
        <v>10039.438809000005</v>
      </c>
      <c r="L57" s="17">
        <f>J57*(I57-$H$66)^3</f>
        <v>-335307.21678179124</v>
      </c>
      <c r="M57" s="1">
        <f>J57*(I57-$H$66)^4</f>
        <v>11198925.733295046</v>
      </c>
    </row>
    <row r="58" spans="6:14" x14ac:dyDescent="0.25">
      <c r="F58" s="13" t="s">
        <v>40</v>
      </c>
      <c r="G58" s="8">
        <v>22.52</v>
      </c>
      <c r="H58" s="8">
        <f t="shared" ref="H58:H63" si="4">G58+12.36</f>
        <v>34.879999999999995</v>
      </c>
      <c r="I58" s="2">
        <f t="shared" ref="I58:I63" si="5">(G58+H58)/2</f>
        <v>28.699999999999996</v>
      </c>
      <c r="J58" s="2">
        <v>8</v>
      </c>
      <c r="K58" s="17">
        <f t="shared" ref="K58:K63" si="6">J58*(I58-$H$66)^2</f>
        <v>3537.7507280000036</v>
      </c>
      <c r="L58" s="17">
        <f t="shared" ref="L58:L63" si="7">J58*(I58-$H$66)^3</f>
        <v>-74395.360059112107</v>
      </c>
      <c r="M58" s="1">
        <f t="shared" ref="M58:M63" si="8">J58*(I58-$H$66)^4</f>
        <v>1564460.0266830695</v>
      </c>
    </row>
    <row r="59" spans="6:14" x14ac:dyDescent="0.25">
      <c r="G59" s="2">
        <v>34.89</v>
      </c>
      <c r="H59" s="2">
        <f t="shared" si="4"/>
        <v>47.25</v>
      </c>
      <c r="I59" s="2">
        <f t="shared" si="5"/>
        <v>41.07</v>
      </c>
      <c r="J59" s="2">
        <v>6</v>
      </c>
      <c r="K59" s="17">
        <f t="shared" si="6"/>
        <v>449.86968600000068</v>
      </c>
      <c r="L59" s="17">
        <f t="shared" si="7"/>
        <v>-3895.4216110740085</v>
      </c>
      <c r="M59" s="1">
        <f t="shared" si="8"/>
        <v>33730.455730289868</v>
      </c>
    </row>
    <row r="60" spans="6:14" x14ac:dyDescent="0.25">
      <c r="F60" s="3" t="s">
        <v>47</v>
      </c>
      <c r="G60" s="8">
        <v>47.26</v>
      </c>
      <c r="H60" s="8">
        <f t="shared" si="4"/>
        <v>59.62</v>
      </c>
      <c r="I60" s="2">
        <f t="shared" si="5"/>
        <v>53.44</v>
      </c>
      <c r="J60" s="2">
        <v>10</v>
      </c>
      <c r="K60" s="17">
        <f t="shared" si="6"/>
        <v>137.71520999999936</v>
      </c>
      <c r="L60" s="17">
        <f t="shared" si="7"/>
        <v>511.06114430999645</v>
      </c>
      <c r="M60" s="1">
        <f t="shared" si="8"/>
        <v>1896.5479065343925</v>
      </c>
    </row>
    <row r="61" spans="6:14" x14ac:dyDescent="0.25">
      <c r="F61" s="13" t="s">
        <v>57</v>
      </c>
      <c r="G61" s="8">
        <v>59.63</v>
      </c>
      <c r="H61" s="8">
        <f t="shared" si="4"/>
        <v>71.990000000000009</v>
      </c>
      <c r="I61" s="2">
        <f t="shared" si="5"/>
        <v>65.81</v>
      </c>
      <c r="J61" s="2">
        <v>6</v>
      </c>
      <c r="K61" s="17">
        <f t="shared" si="6"/>
        <v>1551.5913659999992</v>
      </c>
      <c r="L61" s="17">
        <f t="shared" si="7"/>
        <v>24951.140756645982</v>
      </c>
      <c r="M61" s="1">
        <f t="shared" si="8"/>
        <v>401239.29450762388</v>
      </c>
    </row>
    <row r="62" spans="6:14" x14ac:dyDescent="0.25">
      <c r="G62" s="2">
        <v>72</v>
      </c>
      <c r="H62" s="2">
        <f t="shared" si="4"/>
        <v>84.36</v>
      </c>
      <c r="I62" s="2">
        <f t="shared" si="5"/>
        <v>78.180000000000007</v>
      </c>
      <c r="J62" s="2">
        <v>5</v>
      </c>
      <c r="K62" s="17">
        <f t="shared" si="6"/>
        <v>4047.2970050000004</v>
      </c>
      <c r="L62" s="17">
        <f t="shared" si="7"/>
        <v>115149.64708925501</v>
      </c>
      <c r="M62" s="1">
        <f t="shared" si="8"/>
        <v>3276122.6093363948</v>
      </c>
    </row>
    <row r="63" spans="6:14" x14ac:dyDescent="0.25">
      <c r="G63" s="2">
        <v>84.37</v>
      </c>
      <c r="H63" s="2">
        <f t="shared" si="4"/>
        <v>96.73</v>
      </c>
      <c r="I63" s="2">
        <f t="shared" si="5"/>
        <v>90.550000000000011</v>
      </c>
      <c r="J63" s="2">
        <v>6</v>
      </c>
      <c r="K63" s="17">
        <f t="shared" si="6"/>
        <v>9998.124246000003</v>
      </c>
      <c r="L63" s="17">
        <f t="shared" si="7"/>
        <v>408133.42984596617</v>
      </c>
      <c r="M63" s="1">
        <f t="shared" si="8"/>
        <v>16660414.739742186</v>
      </c>
    </row>
    <row r="64" spans="6:14" x14ac:dyDescent="0.25">
      <c r="I64" s="8" t="s">
        <v>11</v>
      </c>
      <c r="J64" s="8">
        <f>SUM(J57:J63)</f>
        <v>50</v>
      </c>
      <c r="K64" s="19">
        <f>SUM(K57:K63)</f>
        <v>29761.78705000001</v>
      </c>
      <c r="L64" s="19">
        <f>SUM(L57:L63)</f>
        <v>135147.28038419981</v>
      </c>
      <c r="M64" s="19">
        <f>SUM(M57:M63)</f>
        <v>33136789.407201145</v>
      </c>
    </row>
    <row r="66" spans="6:9" x14ac:dyDescent="0.25">
      <c r="F66" s="16" t="s">
        <v>32</v>
      </c>
      <c r="G66" s="13" t="s">
        <v>22</v>
      </c>
      <c r="H66" s="14">
        <f>SUMPRODUCT(J57:J63,I57:I63)/50</f>
        <v>49.729000000000006</v>
      </c>
      <c r="I66" t="s">
        <v>23</v>
      </c>
    </row>
    <row r="67" spans="6:9" x14ac:dyDescent="0.25">
      <c r="F67" s="16"/>
    </row>
    <row r="68" spans="6:9" x14ac:dyDescent="0.25">
      <c r="F68" s="16"/>
      <c r="G68" s="13" t="s">
        <v>24</v>
      </c>
    </row>
    <row r="69" spans="6:9" x14ac:dyDescent="0.25">
      <c r="F69" s="16"/>
      <c r="G69" t="s">
        <v>25</v>
      </c>
      <c r="H69">
        <f>2*50/4</f>
        <v>25</v>
      </c>
      <c r="I69" t="s">
        <v>26</v>
      </c>
    </row>
    <row r="70" spans="6:9" x14ac:dyDescent="0.25">
      <c r="F70" s="16"/>
    </row>
    <row r="71" spans="6:9" x14ac:dyDescent="0.25">
      <c r="F71" s="16"/>
      <c r="G71" s="7" t="s">
        <v>24</v>
      </c>
      <c r="H71" s="14">
        <f>G60+((H69-23)/10)*12.36</f>
        <v>49.731999999999999</v>
      </c>
    </row>
    <row r="72" spans="6:9" x14ac:dyDescent="0.25">
      <c r="F72" s="16"/>
    </row>
    <row r="73" spans="6:9" x14ac:dyDescent="0.25">
      <c r="F73" s="16"/>
      <c r="G73" s="13" t="s">
        <v>27</v>
      </c>
      <c r="H73" t="s">
        <v>30</v>
      </c>
    </row>
    <row r="74" spans="6:9" x14ac:dyDescent="0.25">
      <c r="F74" s="16"/>
      <c r="G74" t="s">
        <v>28</v>
      </c>
      <c r="H74">
        <v>4</v>
      </c>
    </row>
    <row r="75" spans="6:9" x14ac:dyDescent="0.25">
      <c r="F75" s="16"/>
      <c r="G75" t="s">
        <v>29</v>
      </c>
      <c r="H75">
        <v>4</v>
      </c>
    </row>
    <row r="76" spans="6:9" x14ac:dyDescent="0.25">
      <c r="F76" s="16"/>
    </row>
    <row r="77" spans="6:9" x14ac:dyDescent="0.25">
      <c r="F77" s="16"/>
      <c r="G77" s="13" t="s">
        <v>27</v>
      </c>
      <c r="H77" s="13">
        <f>G60+(4/8)*12.36</f>
        <v>53.44</v>
      </c>
      <c r="I77" t="s">
        <v>31</v>
      </c>
    </row>
    <row r="79" spans="6:9" x14ac:dyDescent="0.25">
      <c r="F79" s="21" t="s">
        <v>38</v>
      </c>
      <c r="G79" s="13" t="s">
        <v>34</v>
      </c>
      <c r="H79" s="13">
        <f>K64/49</f>
        <v>607.38340918367362</v>
      </c>
    </row>
    <row r="80" spans="6:9" x14ac:dyDescent="0.25">
      <c r="F80" s="21"/>
    </row>
    <row r="81" spans="6:9" x14ac:dyDescent="0.25">
      <c r="F81" s="21"/>
      <c r="G81" s="13" t="s">
        <v>35</v>
      </c>
      <c r="H81" s="13">
        <f>SQRT(H79)</f>
        <v>24.645149810534193</v>
      </c>
      <c r="I81" t="s">
        <v>36</v>
      </c>
    </row>
    <row r="82" spans="6:9" x14ac:dyDescent="0.25">
      <c r="F82" s="21"/>
    </row>
    <row r="83" spans="6:9" x14ac:dyDescent="0.25">
      <c r="F83" s="21"/>
      <c r="G83" s="13" t="s">
        <v>37</v>
      </c>
      <c r="H83" s="20">
        <f>H81/H66</f>
        <v>0.49558908907346194</v>
      </c>
      <c r="I83" t="s">
        <v>39</v>
      </c>
    </row>
    <row r="85" spans="6:9" x14ac:dyDescent="0.25">
      <c r="F85" s="15" t="s">
        <v>60</v>
      </c>
      <c r="G85" s="13" t="s">
        <v>40</v>
      </c>
      <c r="H85" s="23">
        <v>0.25</v>
      </c>
    </row>
    <row r="86" spans="6:9" x14ac:dyDescent="0.25">
      <c r="F86" s="15"/>
      <c r="G86" t="s">
        <v>41</v>
      </c>
      <c r="H86">
        <f>1*50/4</f>
        <v>12.5</v>
      </c>
      <c r="I86" t="s">
        <v>42</v>
      </c>
    </row>
    <row r="87" spans="6:9" x14ac:dyDescent="0.25">
      <c r="F87" s="15"/>
      <c r="G87" s="13" t="s">
        <v>40</v>
      </c>
      <c r="H87" s="24">
        <f>G58+((H86-9)/8)*12.36</f>
        <v>27.927499999999998</v>
      </c>
      <c r="I87" t="s">
        <v>43</v>
      </c>
    </row>
    <row r="88" spans="6:9" x14ac:dyDescent="0.25">
      <c r="F88" s="15"/>
      <c r="I88" t="s">
        <v>44</v>
      </c>
    </row>
    <row r="89" spans="6:9" x14ac:dyDescent="0.25">
      <c r="F89" s="15"/>
    </row>
    <row r="90" spans="6:9" x14ac:dyDescent="0.25">
      <c r="F90" s="15"/>
      <c r="G90" s="13" t="s">
        <v>45</v>
      </c>
      <c r="H90" s="23">
        <v>0.6</v>
      </c>
    </row>
    <row r="91" spans="6:9" x14ac:dyDescent="0.25">
      <c r="F91" s="15"/>
      <c r="G91" t="s">
        <v>46</v>
      </c>
      <c r="H91">
        <f>3*(51)/5</f>
        <v>30.6</v>
      </c>
    </row>
    <row r="92" spans="6:9" x14ac:dyDescent="0.25">
      <c r="F92" s="15"/>
      <c r="G92" s="13" t="s">
        <v>48</v>
      </c>
      <c r="H92" s="24">
        <f>G60+((H91-23)/10)*12.36</f>
        <v>56.653599999999997</v>
      </c>
      <c r="I92" t="s">
        <v>49</v>
      </c>
    </row>
    <row r="93" spans="6:9" x14ac:dyDescent="0.25">
      <c r="F93" s="15"/>
      <c r="I93" t="s">
        <v>50</v>
      </c>
    </row>
    <row r="94" spans="6:9" x14ac:dyDescent="0.25">
      <c r="F94" s="15"/>
      <c r="G94" s="13" t="s">
        <v>51</v>
      </c>
      <c r="H94" s="22">
        <v>0.7</v>
      </c>
    </row>
    <row r="95" spans="6:9" x14ac:dyDescent="0.25">
      <c r="F95" s="15"/>
      <c r="G95" t="s">
        <v>52</v>
      </c>
      <c r="H95">
        <f>7*50/10</f>
        <v>35</v>
      </c>
    </row>
    <row r="96" spans="6:9" x14ac:dyDescent="0.25">
      <c r="F96" s="15"/>
      <c r="G96" s="13" t="s">
        <v>51</v>
      </c>
      <c r="H96" s="13">
        <f>G61+((H95-33)/6)*12.36</f>
        <v>63.75</v>
      </c>
      <c r="I96" t="s">
        <v>53</v>
      </c>
    </row>
    <row r="97" spans="6:11" x14ac:dyDescent="0.25">
      <c r="F97" s="15"/>
      <c r="I97" t="s">
        <v>54</v>
      </c>
    </row>
    <row r="98" spans="6:11" x14ac:dyDescent="0.25">
      <c r="F98" s="15"/>
    </row>
    <row r="99" spans="6:11" x14ac:dyDescent="0.25">
      <c r="F99" s="15"/>
      <c r="G99" s="13" t="s">
        <v>55</v>
      </c>
      <c r="H99" s="23">
        <v>0.75</v>
      </c>
    </row>
    <row r="100" spans="6:11" x14ac:dyDescent="0.25">
      <c r="F100" s="15"/>
      <c r="G100" t="s">
        <v>56</v>
      </c>
      <c r="H100">
        <f>75*50/100</f>
        <v>37.5</v>
      </c>
    </row>
    <row r="101" spans="6:11" x14ac:dyDescent="0.25">
      <c r="F101" s="15"/>
      <c r="G101" s="13" t="s">
        <v>55</v>
      </c>
      <c r="H101" s="13">
        <f>G61+((H100-33)/6)*12.36</f>
        <v>68.900000000000006</v>
      </c>
      <c r="I101" t="s">
        <v>58</v>
      </c>
    </row>
    <row r="102" spans="6:11" x14ac:dyDescent="0.25">
      <c r="F102" s="15"/>
      <c r="I102" t="s">
        <v>59</v>
      </c>
    </row>
    <row r="104" spans="6:11" x14ac:dyDescent="0.25">
      <c r="F104" s="15" t="s">
        <v>72</v>
      </c>
      <c r="G104" s="4" t="s">
        <v>61</v>
      </c>
      <c r="H104" s="4">
        <f>K64/50</f>
        <v>595.23574100000019</v>
      </c>
    </row>
    <row r="105" spans="6:11" x14ac:dyDescent="0.25">
      <c r="F105" s="15"/>
      <c r="G105" s="4" t="s">
        <v>62</v>
      </c>
      <c r="H105" s="4">
        <f>L64/50</f>
        <v>2702.9456076839961</v>
      </c>
    </row>
    <row r="106" spans="6:11" x14ac:dyDescent="0.25">
      <c r="F106" s="15"/>
      <c r="G106" s="4" t="s">
        <v>63</v>
      </c>
      <c r="H106" s="4">
        <f>M64/50</f>
        <v>662735.78814402292</v>
      </c>
    </row>
    <row r="107" spans="6:11" x14ac:dyDescent="0.25">
      <c r="F107" s="15"/>
    </row>
    <row r="108" spans="6:11" x14ac:dyDescent="0.25">
      <c r="F108" s="15"/>
      <c r="G108" s="13" t="s">
        <v>67</v>
      </c>
      <c r="H108">
        <f>H105/(SQRT(H104))^3</f>
        <v>0.18612461201350256</v>
      </c>
      <c r="I108" t="s">
        <v>69</v>
      </c>
      <c r="K108" t="s">
        <v>66</v>
      </c>
    </row>
    <row r="109" spans="6:11" x14ac:dyDescent="0.25">
      <c r="F109" s="15"/>
      <c r="G109" s="25" t="s">
        <v>68</v>
      </c>
      <c r="H109">
        <f>H106/H104^2</f>
        <v>1.8705202846928055</v>
      </c>
      <c r="I109" t="s">
        <v>70</v>
      </c>
    </row>
    <row r="111" spans="6:11" x14ac:dyDescent="0.25">
      <c r="G111" s="25" t="s">
        <v>71</v>
      </c>
      <c r="H111" s="13"/>
    </row>
  </sheetData>
  <mergeCells count="6">
    <mergeCell ref="G14:H14"/>
    <mergeCell ref="G56:H56"/>
    <mergeCell ref="F66:F77"/>
    <mergeCell ref="F79:F83"/>
    <mergeCell ref="F85:F102"/>
    <mergeCell ref="F104:F10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2025-05-06T16:19:59Z</dcterms:created>
  <dcterms:modified xsi:type="dcterms:W3CDTF">2025-05-06T17:48:44Z</dcterms:modified>
</cp:coreProperties>
</file>