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signaturas\Econometría básica\2024 1S\"/>
    </mc:Choice>
  </mc:AlternateContent>
  <xr:revisionPtr revIDLastSave="0" documentId="13_ncr:1_{538B1C8D-1B66-4547-A90F-DE3F2C0BD57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oja5" sheetId="5" r:id="rId1"/>
    <sheet name="Hoja1" sheetId="1" r:id="rId2"/>
    <sheet name="Hoja4" sheetId="6" r:id="rId3"/>
    <sheet name="Hoja2" sheetId="2" r:id="rId4"/>
    <sheet name="Hoja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4" i="1"/>
  <c r="K11" i="1" s="1"/>
  <c r="B11" i="1"/>
  <c r="C11" i="1"/>
  <c r="C13" i="1"/>
  <c r="D5" i="1" s="1"/>
  <c r="C14" i="1"/>
  <c r="F5" i="1" s="1"/>
  <c r="M5" i="1" s="1"/>
  <c r="F7" i="1" l="1"/>
  <c r="M7" i="1" s="1"/>
  <c r="F8" i="1"/>
  <c r="M8" i="1" s="1"/>
  <c r="F10" i="1"/>
  <c r="M10" i="1" s="1"/>
  <c r="F6" i="1"/>
  <c r="M6" i="1" s="1"/>
  <c r="F4" i="1"/>
  <c r="M4" i="1" s="1"/>
  <c r="F9" i="1"/>
  <c r="M9" i="1" s="1"/>
  <c r="G5" i="1"/>
  <c r="L5" i="1" s="1"/>
  <c r="E5" i="1"/>
  <c r="D10" i="1"/>
  <c r="D6" i="1"/>
  <c r="D4" i="1"/>
  <c r="D7" i="1"/>
  <c r="D8" i="1"/>
  <c r="D9" i="1"/>
  <c r="M11" i="1" l="1"/>
  <c r="G4" i="1"/>
  <c r="L4" i="1" s="1"/>
  <c r="E4" i="1"/>
  <c r="G9" i="1"/>
  <c r="L9" i="1" s="1"/>
  <c r="E9" i="1"/>
  <c r="G7" i="1"/>
  <c r="L7" i="1" s="1"/>
  <c r="E7" i="1"/>
  <c r="E8" i="1"/>
  <c r="G8" i="1"/>
  <c r="L8" i="1" s="1"/>
  <c r="G10" i="1"/>
  <c r="L10" i="1" s="1"/>
  <c r="E10" i="1"/>
  <c r="G6" i="1"/>
  <c r="L6" i="1" s="1"/>
  <c r="E6" i="1"/>
  <c r="L11" i="1" l="1"/>
  <c r="E11" i="1"/>
  <c r="G11" i="1"/>
  <c r="G14" i="1" l="1"/>
  <c r="E13" i="1"/>
  <c r="E14" i="1" s="1"/>
  <c r="H6" i="1" l="1"/>
  <c r="H10" i="1"/>
  <c r="H5" i="1"/>
  <c r="H9" i="1"/>
  <c r="H8" i="1"/>
  <c r="H7" i="1"/>
  <c r="H4" i="1"/>
  <c r="I5" i="1" l="1"/>
  <c r="J5" i="1" s="1"/>
  <c r="J11" i="1" s="1"/>
  <c r="I13" i="1" s="1"/>
  <c r="N5" i="1"/>
  <c r="O5" i="1" s="1"/>
  <c r="I9" i="1"/>
  <c r="J9" i="1" s="1"/>
  <c r="N9" i="1"/>
  <c r="O9" i="1" s="1"/>
  <c r="I4" i="1"/>
  <c r="J4" i="1" s="1"/>
  <c r="N4" i="1"/>
  <c r="I7" i="1"/>
  <c r="J7" i="1" s="1"/>
  <c r="N7" i="1"/>
  <c r="O7" i="1" s="1"/>
  <c r="I10" i="1"/>
  <c r="J10" i="1" s="1"/>
  <c r="N10" i="1"/>
  <c r="O10" i="1" s="1"/>
  <c r="I8" i="1"/>
  <c r="J8" i="1" s="1"/>
  <c r="N8" i="1"/>
  <c r="O8" i="1" s="1"/>
  <c r="I6" i="1"/>
  <c r="J6" i="1" s="1"/>
  <c r="N6" i="1"/>
  <c r="O6" i="1" s="1"/>
  <c r="G13" i="1" l="1"/>
  <c r="I15" i="1" s="1"/>
  <c r="G15" i="1"/>
  <c r="G16" i="1" s="1"/>
  <c r="N11" i="1"/>
  <c r="O4" i="1"/>
  <c r="O11" i="1" s="1"/>
  <c r="C15" i="1" s="1"/>
  <c r="C16" i="1" s="1"/>
</calcChain>
</file>

<file path=xl/sharedStrings.xml><?xml version="1.0" encoding="utf-8"?>
<sst xmlns="http://schemas.openxmlformats.org/spreadsheetml/2006/main" count="93" uniqueCount="62">
  <si>
    <t>Ventas</t>
  </si>
  <si>
    <t>Publicidad</t>
  </si>
  <si>
    <t>xi</t>
  </si>
  <si>
    <t>yi</t>
  </si>
  <si>
    <t>xiyi</t>
  </si>
  <si>
    <t>Resumen</t>
  </si>
  <si>
    <t>Estadísticas de la regresión</t>
  </si>
  <si>
    <t>Coeficiente de correlación múltiple</t>
  </si>
  <si>
    <t>Coeficiente de determinación R^2</t>
  </si>
  <si>
    <t>R^2  ajustado</t>
  </si>
  <si>
    <t>Error típico</t>
  </si>
  <si>
    <t>Observaciones</t>
  </si>
  <si>
    <t>ANÁLISIS DE VARIANZA</t>
  </si>
  <si>
    <t>Regresión</t>
  </si>
  <si>
    <t>Residuos</t>
  </si>
  <si>
    <t>Total</t>
  </si>
  <si>
    <t>Intercepción</t>
  </si>
  <si>
    <t>Grados de libertad</t>
  </si>
  <si>
    <t>Suma de cuadrados</t>
  </si>
  <si>
    <t>Promedio de los cuadrados</t>
  </si>
  <si>
    <t>F</t>
  </si>
  <si>
    <t>Valor crítico de F</t>
  </si>
  <si>
    <t>Coeficientes</t>
  </si>
  <si>
    <t>Estadístico t</t>
  </si>
  <si>
    <t>Probabilidad</t>
  </si>
  <si>
    <t>Inferior 95%</t>
  </si>
  <si>
    <t>Superior 95%</t>
  </si>
  <si>
    <t>Inferior 95,0%</t>
  </si>
  <si>
    <t>Superior 95,0%</t>
  </si>
  <si>
    <t>Variable X 1</t>
  </si>
  <si>
    <t>Yi</t>
  </si>
  <si>
    <t>Xi</t>
  </si>
  <si>
    <r>
      <t>β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=</t>
    </r>
  </si>
  <si>
    <r>
      <t>β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=</t>
    </r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</si>
  <si>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i</t>
    </r>
  </si>
  <si>
    <t>Ŷ</t>
  </si>
  <si>
    <t>e</t>
  </si>
  <si>
    <r>
      <t>e</t>
    </r>
    <r>
      <rPr>
        <vertAlign val="superscript"/>
        <sz val="11"/>
        <color theme="1"/>
        <rFont val="Calibri"/>
        <family val="2"/>
        <scheme val="minor"/>
      </rPr>
      <t>2</t>
    </r>
  </si>
  <si>
    <t>∑ =</t>
  </si>
  <si>
    <r>
      <t>σ</t>
    </r>
    <r>
      <rPr>
        <vertAlign val="superscript"/>
        <sz val="11"/>
        <color theme="1"/>
        <rFont val="Calibri"/>
        <family val="2"/>
      </rPr>
      <t xml:space="preserve">2 </t>
    </r>
    <r>
      <rPr>
        <sz val="11"/>
        <color theme="1"/>
        <rFont val="Calibri"/>
        <family val="2"/>
      </rPr>
      <t>=</t>
    </r>
  </si>
  <si>
    <t>σ =</t>
  </si>
  <si>
    <r>
      <rPr>
        <sz val="11"/>
        <color theme="1"/>
        <rFont val="Calibri"/>
        <family val="2"/>
      </rPr>
      <t>(β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)</t>
    </r>
    <r>
      <rPr>
        <sz val="11"/>
        <color theme="1"/>
        <rFont val="Calibri"/>
        <family val="2"/>
        <scheme val="minor"/>
      </rPr>
      <t>var =</t>
    </r>
  </si>
  <si>
    <r>
      <rPr>
        <sz val="11"/>
        <color theme="1"/>
        <rFont val="Calibri"/>
        <family val="2"/>
      </rPr>
      <t>(β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) se</t>
    </r>
    <r>
      <rPr>
        <sz val="11"/>
        <color theme="1"/>
        <rFont val="Calibri"/>
        <family val="2"/>
        <scheme val="minor"/>
      </rPr>
      <t xml:space="preserve"> =</t>
    </r>
  </si>
  <si>
    <r>
      <rPr>
        <sz val="11"/>
        <color theme="1"/>
        <rFont val="Calibri"/>
        <family val="2"/>
      </rPr>
      <t>(β1 )</t>
    </r>
    <r>
      <rPr>
        <sz val="11"/>
        <color theme="1"/>
        <rFont val="Calibri"/>
        <family val="2"/>
        <scheme val="minor"/>
      </rPr>
      <t>var =</t>
    </r>
  </si>
  <si>
    <r>
      <rPr>
        <sz val="11"/>
        <color theme="1"/>
        <rFont val="Calibri"/>
        <family val="2"/>
      </rPr>
      <t>(β1 ) se</t>
    </r>
    <r>
      <rPr>
        <sz val="11"/>
        <color theme="1"/>
        <rFont val="Calibri"/>
        <family val="2"/>
        <scheme val="minor"/>
      </rPr>
      <t xml:space="preserve"> =</t>
    </r>
  </si>
  <si>
    <t>Ẍ =</t>
  </si>
  <si>
    <t>Ȳ =</t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</si>
  <si>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</si>
  <si>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cov(</t>
    </r>
    <r>
      <rPr>
        <sz val="11"/>
        <color theme="1"/>
        <rFont val="Calibri"/>
        <family val="2"/>
      </rPr>
      <t>β1, β2) =</t>
    </r>
  </si>
  <si>
    <r>
      <t>r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= 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</si>
  <si>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r>
      <t>(xiyi)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</si>
  <si>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i</t>
    </r>
  </si>
  <si>
    <t>Ŷ - Ȳ</t>
  </si>
  <si>
    <r>
      <t>(Ŷ - Ȳ)</t>
    </r>
    <r>
      <rPr>
        <vertAlign val="superscript"/>
        <sz val="11"/>
        <color theme="1"/>
        <rFont val="Calibri"/>
        <family val="2"/>
        <scheme val="minor"/>
      </rPr>
      <t>2</t>
    </r>
  </si>
  <si>
    <t>r =</t>
  </si>
  <si>
    <t>Ŷ =</t>
  </si>
  <si>
    <t>2,21 + 10,47X1 +ei</t>
  </si>
  <si>
    <t>Análisis de los residuales</t>
  </si>
  <si>
    <t>Observación</t>
  </si>
  <si>
    <t>Pronóstico Ventas</t>
  </si>
  <si>
    <t>Resultados de datos de probabilidad</t>
  </si>
  <si>
    <t>Percentil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</si>
</sst>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0000000"/>
  </numFmts>
  <fonts count="7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6" fontId="0" fillId="0" borderId="0" xfId="0" applyNumberFormat="1" applyFill="1" applyBorder="1" applyAlignment="1"/>
    <xf numFmtId="166" fontId="0" fillId="0" borderId="1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Publicidad Gráfico de los residuales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Hoja2!$C$4:$C$10</c:f>
              <c:numCache>
                <c:formatCode>General</c:formatCode>
                <c:ptCount val="7"/>
                <c:pt idx="0">
                  <c:v>51</c:v>
                </c:pt>
                <c:pt idx="1">
                  <c:v>59</c:v>
                </c:pt>
                <c:pt idx="2">
                  <c:v>68</c:v>
                </c:pt>
                <c:pt idx="3">
                  <c:v>82</c:v>
                </c:pt>
                <c:pt idx="4">
                  <c:v>89</c:v>
                </c:pt>
                <c:pt idx="5">
                  <c:v>98</c:v>
                </c:pt>
                <c:pt idx="6">
                  <c:v>132</c:v>
                </c:pt>
              </c:numCache>
            </c:numRef>
          </c:xVal>
          <c:yVal>
            <c:numRef>
              <c:f>Hoja4!$C$25:$C$31</c:f>
              <c:numCache>
                <c:formatCode>General</c:formatCode>
                <c:ptCount val="7"/>
                <c:pt idx="0">
                  <c:v>-31.390233031962453</c:v>
                </c:pt>
                <c:pt idx="1">
                  <c:v>-10.183687762638669</c:v>
                </c:pt>
                <c:pt idx="2">
                  <c:v>15.548675665350743</c:v>
                </c:pt>
                <c:pt idx="3">
                  <c:v>-16.089870113332495</c:v>
                </c:pt>
                <c:pt idx="4">
                  <c:v>15.590856997325886</c:v>
                </c:pt>
                <c:pt idx="5">
                  <c:v>71.323220425314958</c:v>
                </c:pt>
                <c:pt idx="6">
                  <c:v>-44.798962180058425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D1-47A2-A05D-00AAF54BE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6327408"/>
        <c:axId val="1716329904"/>
      </c:scatterChart>
      <c:valAx>
        <c:axId val="171632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Publicidad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16329904"/>
        <c:crosses val="autoZero"/>
        <c:crossBetween val="midCat"/>
      </c:valAx>
      <c:valAx>
        <c:axId val="1716329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Residuos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1632740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Gráfico de probabilidad normal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Hoja4!$E$25:$E$31</c:f>
              <c:numCache>
                <c:formatCode>General</c:formatCode>
                <c:ptCount val="7"/>
                <c:pt idx="0">
                  <c:v>7.1428571428571432</c:v>
                </c:pt>
                <c:pt idx="1">
                  <c:v>21.428571428571431</c:v>
                </c:pt>
                <c:pt idx="2">
                  <c:v>35.714285714285715</c:v>
                </c:pt>
                <c:pt idx="3">
                  <c:v>50.000000000000007</c:v>
                </c:pt>
                <c:pt idx="4">
                  <c:v>64.285714285714292</c:v>
                </c:pt>
                <c:pt idx="5">
                  <c:v>78.571428571428569</c:v>
                </c:pt>
                <c:pt idx="6">
                  <c:v>92.857142857142861</c:v>
                </c:pt>
              </c:numCache>
            </c:numRef>
          </c:xVal>
          <c:yVal>
            <c:numRef>
              <c:f>Hoja4!$F$25:$F$31</c:f>
              <c:numCache>
                <c:formatCode>General</c:formatCode>
                <c:ptCount val="7"/>
                <c:pt idx="0">
                  <c:v>505</c:v>
                </c:pt>
                <c:pt idx="1">
                  <c:v>610</c:v>
                </c:pt>
                <c:pt idx="2">
                  <c:v>730</c:v>
                </c:pt>
                <c:pt idx="3">
                  <c:v>845</c:v>
                </c:pt>
                <c:pt idx="4">
                  <c:v>950</c:v>
                </c:pt>
                <c:pt idx="5">
                  <c:v>1100</c:v>
                </c:pt>
                <c:pt idx="6">
                  <c:v>1340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A9-450B-BA72-5DB23CA53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6319504"/>
        <c:axId val="1716303696"/>
      </c:scatterChart>
      <c:valAx>
        <c:axId val="171631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Muestra percentil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16303696"/>
        <c:crosses val="autoZero"/>
        <c:crossBetween val="midCat"/>
      </c:valAx>
      <c:valAx>
        <c:axId val="1716303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Ventas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1631950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177800</xdr:rowOff>
    </xdr:from>
    <xdr:to>
      <xdr:col>15</xdr:col>
      <xdr:colOff>247650</xdr:colOff>
      <xdr:row>10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728B24-8ED6-4958-A8B0-CFB1B9E9E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13</xdr:row>
      <xdr:rowOff>165100</xdr:rowOff>
    </xdr:from>
    <xdr:to>
      <xdr:col>15</xdr:col>
      <xdr:colOff>495300</xdr:colOff>
      <xdr:row>23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74740F-2DA3-4C38-8210-515DCE52F0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opLeftCell="A4" workbookViewId="0">
      <selection activeCell="D7" sqref="D7"/>
    </sheetView>
  </sheetViews>
  <sheetFormatPr baseColWidth="10" defaultRowHeight="14.5" x14ac:dyDescent="0.35"/>
  <cols>
    <col min="1" max="1" width="32.81640625" bestFit="1" customWidth="1"/>
    <col min="2" max="2" width="17.7265625" bestFit="1" customWidth="1"/>
    <col min="3" max="3" width="19" bestFit="1" customWidth="1"/>
    <col min="4" max="4" width="25.453125" bestFit="1" customWidth="1"/>
    <col min="5" max="5" width="12.7265625" bestFit="1" customWidth="1"/>
    <col min="6" max="6" width="15.81640625" bestFit="1" customWidth="1"/>
  </cols>
  <sheetData>
    <row r="1" spans="1:9" x14ac:dyDescent="0.35">
      <c r="A1" t="s">
        <v>5</v>
      </c>
    </row>
    <row r="2" spans="1:9" ht="15" thickBot="1" x14ac:dyDescent="0.4"/>
    <row r="3" spans="1:9" x14ac:dyDescent="0.35">
      <c r="A3" s="7" t="s">
        <v>6</v>
      </c>
      <c r="B3" s="7"/>
    </row>
    <row r="4" spans="1:9" x14ac:dyDescent="0.35">
      <c r="A4" s="4" t="s">
        <v>7</v>
      </c>
      <c r="B4" s="4">
        <v>0.99105528029588852</v>
      </c>
    </row>
    <row r="5" spans="1:9" x14ac:dyDescent="0.35">
      <c r="A5" s="4" t="s">
        <v>8</v>
      </c>
      <c r="B5" s="4">
        <v>0.98219056860236209</v>
      </c>
    </row>
    <row r="6" spans="1:9" x14ac:dyDescent="0.35">
      <c r="A6" s="4" t="s">
        <v>9</v>
      </c>
      <c r="B6" s="4">
        <v>0.97862868232283451</v>
      </c>
    </row>
    <row r="7" spans="1:9" x14ac:dyDescent="0.35">
      <c r="A7" s="4" t="s">
        <v>10</v>
      </c>
      <c r="B7" s="4">
        <v>42.253338489680246</v>
      </c>
    </row>
    <row r="8" spans="1:9" ht="15" thickBot="1" x14ac:dyDescent="0.4">
      <c r="A8" s="5" t="s">
        <v>11</v>
      </c>
      <c r="B8" s="5">
        <v>7</v>
      </c>
    </row>
    <row r="10" spans="1:9" ht="15" thickBot="1" x14ac:dyDescent="0.4">
      <c r="A10" t="s">
        <v>12</v>
      </c>
    </row>
    <row r="11" spans="1:9" x14ac:dyDescent="0.35">
      <c r="A11" s="6"/>
      <c r="B11" s="6" t="s">
        <v>17</v>
      </c>
      <c r="C11" s="6" t="s">
        <v>18</v>
      </c>
      <c r="D11" s="6" t="s">
        <v>19</v>
      </c>
      <c r="E11" s="6" t="s">
        <v>20</v>
      </c>
      <c r="F11" s="6" t="s">
        <v>21</v>
      </c>
    </row>
    <row r="12" spans="1:9" x14ac:dyDescent="0.35">
      <c r="A12" s="4" t="s">
        <v>13</v>
      </c>
      <c r="B12" s="4">
        <v>1</v>
      </c>
      <c r="C12" s="4">
        <v>492308.99121809687</v>
      </c>
      <c r="D12" s="4">
        <v>492308.99121809687</v>
      </c>
      <c r="E12" s="4">
        <v>275.75011988665483</v>
      </c>
      <c r="F12" s="4">
        <v>1.4463934246152196E-5</v>
      </c>
    </row>
    <row r="13" spans="1:9" x14ac:dyDescent="0.35">
      <c r="A13" s="4" t="s">
        <v>14</v>
      </c>
      <c r="B13" s="4">
        <v>5</v>
      </c>
      <c r="C13" s="4">
        <v>8926.7230676174695</v>
      </c>
      <c r="D13" s="4">
        <v>1785.344613523494</v>
      </c>
      <c r="E13" s="4"/>
      <c r="F13" s="4"/>
    </row>
    <row r="14" spans="1:9" ht="15" thickBot="1" x14ac:dyDescent="0.4">
      <c r="A14" s="5" t="s">
        <v>15</v>
      </c>
      <c r="B14" s="5">
        <v>6</v>
      </c>
      <c r="C14" s="5">
        <v>501235.71428571432</v>
      </c>
      <c r="D14" s="5"/>
      <c r="E14" s="5"/>
      <c r="F14" s="5"/>
    </row>
    <row r="15" spans="1:9" ht="15" thickBot="1" x14ac:dyDescent="0.4"/>
    <row r="16" spans="1:9" x14ac:dyDescent="0.35">
      <c r="A16" s="6"/>
      <c r="B16" s="6" t="s">
        <v>22</v>
      </c>
      <c r="C16" s="6" t="s">
        <v>10</v>
      </c>
      <c r="D16" s="6" t="s">
        <v>23</v>
      </c>
      <c r="E16" s="6" t="s">
        <v>24</v>
      </c>
      <c r="F16" s="6" t="s">
        <v>25</v>
      </c>
      <c r="G16" s="6" t="s">
        <v>26</v>
      </c>
      <c r="H16" s="6" t="s">
        <v>27</v>
      </c>
      <c r="I16" s="6" t="s">
        <v>28</v>
      </c>
    </row>
    <row r="17" spans="1:9" x14ac:dyDescent="0.35">
      <c r="A17" s="4" t="s">
        <v>16</v>
      </c>
      <c r="B17" s="4">
        <v>2.206959123902152</v>
      </c>
      <c r="C17" s="16">
        <v>54.562195304923797</v>
      </c>
      <c r="D17" s="16">
        <v>4.0448503062760592E-2</v>
      </c>
      <c r="E17" s="18">
        <v>0.96930099984589801</v>
      </c>
      <c r="F17" s="20">
        <v>-138.04962898815438</v>
      </c>
      <c r="G17" s="4">
        <v>142.46354723595869</v>
      </c>
      <c r="H17" s="4">
        <v>-138.04962898815438</v>
      </c>
      <c r="I17" s="4">
        <v>142.46354723595869</v>
      </c>
    </row>
    <row r="18" spans="1:9" ht="15" thickBot="1" x14ac:dyDescent="0.4">
      <c r="A18" s="5" t="s">
        <v>29</v>
      </c>
      <c r="B18" s="5">
        <v>10.474181841334516</v>
      </c>
      <c r="C18" s="17">
        <v>0.63075725488402756</v>
      </c>
      <c r="D18" s="17">
        <v>16.605725515214761</v>
      </c>
      <c r="E18" s="19">
        <v>1.4463934246152305E-5</v>
      </c>
      <c r="F18" s="21">
        <v>8.8527686998259494</v>
      </c>
      <c r="G18" s="5">
        <v>12.095594982843084</v>
      </c>
      <c r="H18" s="5">
        <v>8.8527686998259494</v>
      </c>
      <c r="I18" s="5">
        <v>12.095594982843084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8"/>
  <sheetViews>
    <sheetView tabSelected="1" topLeftCell="A2" workbookViewId="0">
      <selection activeCell="C21" sqref="C21"/>
    </sheetView>
  </sheetViews>
  <sheetFormatPr baseColWidth="10" defaultRowHeight="14.5" x14ac:dyDescent="0.35"/>
  <cols>
    <col min="2" max="2" width="13.54296875" bestFit="1" customWidth="1"/>
    <col min="5" max="5" width="11.81640625" bestFit="1" customWidth="1"/>
  </cols>
  <sheetData>
    <row r="2" spans="1:15" x14ac:dyDescent="0.35">
      <c r="B2" s="1" t="s">
        <v>30</v>
      </c>
      <c r="C2" s="1" t="s">
        <v>31</v>
      </c>
    </row>
    <row r="3" spans="1:15" ht="17.5" x14ac:dyDescent="0.45">
      <c r="B3" s="1" t="s">
        <v>0</v>
      </c>
      <c r="C3" s="1" t="s">
        <v>1</v>
      </c>
      <c r="D3" s="1" t="s">
        <v>2</v>
      </c>
      <c r="E3" s="1" t="s">
        <v>34</v>
      </c>
      <c r="F3" s="1" t="s">
        <v>3</v>
      </c>
      <c r="G3" s="1" t="s">
        <v>4</v>
      </c>
      <c r="H3" s="9" t="s">
        <v>35</v>
      </c>
      <c r="I3" s="1" t="s">
        <v>36</v>
      </c>
      <c r="J3" s="1" t="s">
        <v>37</v>
      </c>
      <c r="K3" s="1" t="s">
        <v>47</v>
      </c>
      <c r="L3" s="1" t="s">
        <v>50</v>
      </c>
      <c r="M3" s="1" t="s">
        <v>51</v>
      </c>
      <c r="N3" s="14" t="s">
        <v>52</v>
      </c>
      <c r="O3" s="1" t="s">
        <v>53</v>
      </c>
    </row>
    <row r="4" spans="1:15" x14ac:dyDescent="0.35">
      <c r="A4">
        <v>2003</v>
      </c>
      <c r="B4" s="1">
        <v>505</v>
      </c>
      <c r="C4" s="1">
        <v>51</v>
      </c>
      <c r="D4" s="3">
        <f t="shared" ref="D4:D10" si="0">+(C4-C$13)</f>
        <v>-31.714285714285708</v>
      </c>
      <c r="E4">
        <f>+(D4*D4)</f>
        <v>1005.7959183673465</v>
      </c>
      <c r="F4" s="3">
        <f t="shared" ref="F4:F10" si="1">+(B4-C$14)</f>
        <v>-363.57142857142856</v>
      </c>
      <c r="G4">
        <f>+(D4*F4)</f>
        <v>11530.408163265303</v>
      </c>
      <c r="H4">
        <f t="shared" ref="H4:H10" si="2">+E$14+E$13*C4</f>
        <v>536.39023303196234</v>
      </c>
      <c r="I4">
        <f>+B4-H4</f>
        <v>-31.390233031962339</v>
      </c>
      <c r="J4">
        <f>+I4*I4</f>
        <v>985.34672980089954</v>
      </c>
      <c r="K4" s="1">
        <f>+C4*C4</f>
        <v>2601</v>
      </c>
      <c r="L4">
        <f>+G4*G4</f>
        <v>132950312.41149515</v>
      </c>
      <c r="M4">
        <f>+F4*F4</f>
        <v>132184.18367346938</v>
      </c>
      <c r="N4" s="2">
        <f>+H4-C$14</f>
        <v>-332.18119553946622</v>
      </c>
      <c r="O4">
        <f>+N4*N4</f>
        <v>110344.34667002909</v>
      </c>
    </row>
    <row r="5" spans="1:15" x14ac:dyDescent="0.35">
      <c r="A5">
        <v>2004</v>
      </c>
      <c r="B5" s="1">
        <v>610</v>
      </c>
      <c r="C5" s="1">
        <v>59</v>
      </c>
      <c r="D5" s="3">
        <f t="shared" si="0"/>
        <v>-23.714285714285708</v>
      </c>
      <c r="E5">
        <f t="shared" ref="E5:E10" si="3">+(D5*D5)</f>
        <v>562.3673469387752</v>
      </c>
      <c r="F5" s="3">
        <f t="shared" si="1"/>
        <v>-258.57142857142856</v>
      </c>
      <c r="G5">
        <f t="shared" ref="G5:G10" si="4">+(D5*F5)</f>
        <v>6131.8367346938758</v>
      </c>
      <c r="H5">
        <f t="shared" si="2"/>
        <v>620.18368776263844</v>
      </c>
      <c r="I5">
        <f t="shared" ref="I5:I10" si="5">+B5-H5</f>
        <v>-10.183687762638442</v>
      </c>
      <c r="J5">
        <f t="shared" ref="J5:J10" si="6">+I5*I5</f>
        <v>103.70749644691196</v>
      </c>
      <c r="K5" s="1">
        <f t="shared" ref="K5:K10" si="7">+C5*C5</f>
        <v>3481</v>
      </c>
      <c r="L5">
        <f t="shared" ref="L5:L10" si="8">+G5*G5</f>
        <v>37599421.740941256</v>
      </c>
      <c r="M5">
        <f t="shared" ref="M5:M10" si="9">+F5*F5</f>
        <v>66859.183673469379</v>
      </c>
      <c r="N5" s="2">
        <f t="shared" ref="N5:N10" si="10">+H5-C$14</f>
        <v>-248.38774080879011</v>
      </c>
      <c r="O5">
        <f t="shared" ref="O5:O10" si="11">+N5*N5</f>
        <v>61696.469784094697</v>
      </c>
    </row>
    <row r="6" spans="1:15" x14ac:dyDescent="0.35">
      <c r="A6">
        <v>2005</v>
      </c>
      <c r="B6" s="1">
        <v>730</v>
      </c>
      <c r="C6" s="1">
        <v>68</v>
      </c>
      <c r="D6" s="3">
        <f t="shared" si="0"/>
        <v>-14.714285714285708</v>
      </c>
      <c r="E6">
        <f t="shared" si="3"/>
        <v>216.51020408163248</v>
      </c>
      <c r="F6" s="3">
        <f t="shared" si="1"/>
        <v>-138.57142857142856</v>
      </c>
      <c r="G6">
        <f t="shared" si="4"/>
        <v>2038.9795918367336</v>
      </c>
      <c r="H6">
        <f t="shared" si="2"/>
        <v>714.45132433464914</v>
      </c>
      <c r="I6">
        <f t="shared" si="5"/>
        <v>15.548675665350856</v>
      </c>
      <c r="J6">
        <f t="shared" si="6"/>
        <v>241.7613149462739</v>
      </c>
      <c r="K6" s="1">
        <f t="shared" si="7"/>
        <v>4624</v>
      </c>
      <c r="L6">
        <f t="shared" si="8"/>
        <v>4157437.7759266924</v>
      </c>
      <c r="M6">
        <f t="shared" si="9"/>
        <v>19202.040816326527</v>
      </c>
      <c r="N6" s="2">
        <f t="shared" si="10"/>
        <v>-154.12010423677941</v>
      </c>
      <c r="O6">
        <f t="shared" si="11"/>
        <v>23753.00652995575</v>
      </c>
    </row>
    <row r="7" spans="1:15" x14ac:dyDescent="0.35">
      <c r="A7">
        <v>2006</v>
      </c>
      <c r="B7" s="1">
        <v>845</v>
      </c>
      <c r="C7" s="1">
        <v>82</v>
      </c>
      <c r="D7" s="3">
        <f t="shared" si="0"/>
        <v>-0.7142857142857082</v>
      </c>
      <c r="E7">
        <f t="shared" si="3"/>
        <v>0.51020408163264441</v>
      </c>
      <c r="F7" s="3">
        <f t="shared" si="1"/>
        <v>-23.571428571428555</v>
      </c>
      <c r="G7">
        <f t="shared" si="4"/>
        <v>16.836734693877396</v>
      </c>
      <c r="H7">
        <f t="shared" si="2"/>
        <v>861.08987011333249</v>
      </c>
      <c r="I7">
        <f t="shared" si="5"/>
        <v>-16.089870113332495</v>
      </c>
      <c r="J7">
        <f t="shared" si="6"/>
        <v>258.88392026391023</v>
      </c>
      <c r="K7" s="1">
        <f t="shared" si="7"/>
        <v>6724</v>
      </c>
      <c r="L7">
        <f t="shared" si="8"/>
        <v>283.47563515201477</v>
      </c>
      <c r="M7">
        <f t="shared" si="9"/>
        <v>555.61224489795836</v>
      </c>
      <c r="N7" s="2">
        <f t="shared" si="10"/>
        <v>-7.4815584580960603</v>
      </c>
      <c r="O7">
        <f t="shared" si="11"/>
        <v>55.9737169619087</v>
      </c>
    </row>
    <row r="8" spans="1:15" x14ac:dyDescent="0.35">
      <c r="A8">
        <v>2007</v>
      </c>
      <c r="B8" s="1">
        <v>950</v>
      </c>
      <c r="C8" s="1">
        <v>89</v>
      </c>
      <c r="D8" s="3">
        <f t="shared" si="0"/>
        <v>6.2857142857142918</v>
      </c>
      <c r="E8">
        <f t="shared" si="3"/>
        <v>39.510204081632729</v>
      </c>
      <c r="F8" s="3">
        <f t="shared" si="1"/>
        <v>81.428571428571445</v>
      </c>
      <c r="G8">
        <f t="shared" si="4"/>
        <v>511.83673469387816</v>
      </c>
      <c r="H8">
        <f t="shared" si="2"/>
        <v>934.40914300267423</v>
      </c>
      <c r="I8">
        <f t="shared" si="5"/>
        <v>15.590856997325773</v>
      </c>
      <c r="J8">
        <f t="shared" si="6"/>
        <v>243.074821911062</v>
      </c>
      <c r="K8" s="1">
        <f t="shared" si="7"/>
        <v>7921</v>
      </c>
      <c r="L8">
        <f t="shared" si="8"/>
        <v>261976.84298209142</v>
      </c>
      <c r="M8">
        <f t="shared" si="9"/>
        <v>6630.6122448979622</v>
      </c>
      <c r="N8" s="2">
        <f t="shared" si="10"/>
        <v>65.837714431245672</v>
      </c>
      <c r="O8">
        <f t="shared" si="11"/>
        <v>4334.6046415302544</v>
      </c>
    </row>
    <row r="9" spans="1:15" x14ac:dyDescent="0.35">
      <c r="A9">
        <v>2008</v>
      </c>
      <c r="B9" s="1">
        <v>1100</v>
      </c>
      <c r="C9" s="1">
        <v>98</v>
      </c>
      <c r="D9" s="3">
        <f t="shared" si="0"/>
        <v>15.285714285714292</v>
      </c>
      <c r="E9">
        <f t="shared" si="3"/>
        <v>233.65306122448999</v>
      </c>
      <c r="F9" s="3">
        <f t="shared" si="1"/>
        <v>231.42857142857144</v>
      </c>
      <c r="G9">
        <f t="shared" si="4"/>
        <v>3537.5510204081647</v>
      </c>
      <c r="H9">
        <f t="shared" si="2"/>
        <v>1028.676779574685</v>
      </c>
      <c r="I9">
        <f t="shared" si="5"/>
        <v>71.323220425314958</v>
      </c>
      <c r="J9">
        <f t="shared" si="6"/>
        <v>5087.001771838065</v>
      </c>
      <c r="K9" s="1">
        <f t="shared" si="7"/>
        <v>9604</v>
      </c>
      <c r="L9">
        <f t="shared" si="8"/>
        <v>12514267.221990848</v>
      </c>
      <c r="M9">
        <f t="shared" si="9"/>
        <v>53559.183673469393</v>
      </c>
      <c r="N9" s="2">
        <f t="shared" si="10"/>
        <v>160.10535100325649</v>
      </c>
      <c r="O9">
        <f t="shared" si="11"/>
        <v>25633.723419875962</v>
      </c>
    </row>
    <row r="10" spans="1:15" x14ac:dyDescent="0.35">
      <c r="A10">
        <v>2009</v>
      </c>
      <c r="B10" s="1">
        <v>1340</v>
      </c>
      <c r="C10" s="1">
        <v>132</v>
      </c>
      <c r="D10" s="3">
        <f t="shared" si="0"/>
        <v>49.285714285714292</v>
      </c>
      <c r="E10">
        <f t="shared" si="3"/>
        <v>2429.0816326530617</v>
      </c>
      <c r="F10" s="3">
        <f t="shared" si="1"/>
        <v>471.42857142857144</v>
      </c>
      <c r="G10">
        <f t="shared" si="4"/>
        <v>23234.693877551024</v>
      </c>
      <c r="H10">
        <f t="shared" si="2"/>
        <v>1384.7989621800589</v>
      </c>
      <c r="I10">
        <f t="shared" si="5"/>
        <v>-44.798962180058879</v>
      </c>
      <c r="J10">
        <f t="shared" si="6"/>
        <v>2006.9470124103459</v>
      </c>
      <c r="K10" s="1">
        <f t="shared" si="7"/>
        <v>17424</v>
      </c>
      <c r="L10">
        <f t="shared" si="8"/>
        <v>539850999.58350706</v>
      </c>
      <c r="M10">
        <f t="shared" si="9"/>
        <v>222244.8979591837</v>
      </c>
      <c r="N10" s="2">
        <f t="shared" si="10"/>
        <v>516.22753360863032</v>
      </c>
      <c r="O10">
        <f t="shared" si="11"/>
        <v>266490.86645564955</v>
      </c>
    </row>
    <row r="11" spans="1:15" x14ac:dyDescent="0.35">
      <c r="A11" s="10"/>
      <c r="B11" s="1">
        <f>SUM(B4:B10)</f>
        <v>6080</v>
      </c>
      <c r="C11" s="1">
        <f>SUM(C4:C10)</f>
        <v>579</v>
      </c>
      <c r="D11" s="3"/>
      <c r="E11">
        <f>SUM(E4:E10)</f>
        <v>4487.4285714285706</v>
      </c>
      <c r="G11">
        <f>SUM(G4:G10)</f>
        <v>47002.142857142855</v>
      </c>
      <c r="I11" s="8" t="s">
        <v>38</v>
      </c>
      <c r="J11">
        <f t="shared" ref="J11:O11" si="12">SUM(J4:J10)</f>
        <v>8926.7230676174695</v>
      </c>
      <c r="K11" s="1">
        <f t="shared" si="12"/>
        <v>52379</v>
      </c>
      <c r="L11" s="1">
        <f t="shared" si="12"/>
        <v>727334699.05247819</v>
      </c>
      <c r="M11" s="1">
        <f t="shared" si="12"/>
        <v>501235.71428571432</v>
      </c>
      <c r="N11" s="1">
        <f t="shared" si="12"/>
        <v>0</v>
      </c>
      <c r="O11" s="1">
        <f t="shared" si="12"/>
        <v>492308.99121809722</v>
      </c>
    </row>
    <row r="13" spans="1:15" ht="17.5" x14ac:dyDescent="0.45">
      <c r="B13" s="8" t="s">
        <v>45</v>
      </c>
      <c r="C13" s="15">
        <f>AVERAGE(C4:C10)</f>
        <v>82.714285714285708</v>
      </c>
      <c r="D13" s="8" t="s">
        <v>32</v>
      </c>
      <c r="E13">
        <f>+G11/E11</f>
        <v>10.474181841334524</v>
      </c>
      <c r="F13" s="10" t="s">
        <v>41</v>
      </c>
      <c r="G13" s="12">
        <f>+I13/E11</f>
        <v>0.3978547145888342</v>
      </c>
      <c r="H13" s="8" t="s">
        <v>39</v>
      </c>
      <c r="I13">
        <f>+J11/5</f>
        <v>1785.344613523494</v>
      </c>
    </row>
    <row r="14" spans="1:15" ht="16.5" x14ac:dyDescent="0.45">
      <c r="B14" s="8" t="s">
        <v>46</v>
      </c>
      <c r="C14" s="15">
        <f>AVERAGE(B4:B10)</f>
        <v>868.57142857142856</v>
      </c>
      <c r="D14" s="8" t="s">
        <v>33</v>
      </c>
      <c r="E14">
        <f>+C14-(C13*E13)</f>
        <v>2.2069591239015836</v>
      </c>
      <c r="F14" s="10" t="s">
        <v>42</v>
      </c>
      <c r="G14" s="12">
        <f>+I14/SQRT(E11)</f>
        <v>0.63070741795607255</v>
      </c>
      <c r="H14" s="8" t="s">
        <v>40</v>
      </c>
      <c r="I14">
        <v>42.25</v>
      </c>
    </row>
    <row r="15" spans="1:15" ht="16.5" x14ac:dyDescent="0.35">
      <c r="B15" s="10" t="s">
        <v>49</v>
      </c>
      <c r="C15" s="12">
        <f>+O11/M11</f>
        <v>0.98219056860236287</v>
      </c>
      <c r="F15" s="10" t="s">
        <v>43</v>
      </c>
      <c r="G15" s="12">
        <f>+(K11/(7*E11))*I13</f>
        <v>2977.0331564926496</v>
      </c>
      <c r="H15" t="s">
        <v>48</v>
      </c>
      <c r="I15" s="11">
        <f>+(-C13)*G13</f>
        <v>-32.908268535276427</v>
      </c>
    </row>
    <row r="16" spans="1:15" x14ac:dyDescent="0.35">
      <c r="B16" s="10" t="s">
        <v>54</v>
      </c>
      <c r="C16" s="12">
        <f>SQRT(C15)</f>
        <v>0.99105528029588885</v>
      </c>
      <c r="F16" s="10" t="s">
        <v>44</v>
      </c>
      <c r="G16" s="13">
        <f>+SQRT(G15)</f>
        <v>54.562195304923804</v>
      </c>
    </row>
    <row r="18" spans="7:8" x14ac:dyDescent="0.35">
      <c r="G18" s="8" t="s">
        <v>55</v>
      </c>
      <c r="H18" t="s">
        <v>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F95C-181C-4D65-909B-A6A797A41351}">
  <dimension ref="A1:I31"/>
  <sheetViews>
    <sheetView topLeftCell="A7" workbookViewId="0">
      <selection activeCell="B26" sqref="B26"/>
    </sheetView>
  </sheetViews>
  <sheetFormatPr baseColWidth="10" defaultRowHeight="14.5" x14ac:dyDescent="0.35"/>
  <cols>
    <col min="1" max="1" width="29.90625" bestFit="1" customWidth="1"/>
    <col min="2" max="2" width="16.6328125" bestFit="1" customWidth="1"/>
  </cols>
  <sheetData>
    <row r="1" spans="1:9" x14ac:dyDescent="0.35">
      <c r="A1" t="s">
        <v>5</v>
      </c>
    </row>
    <row r="2" spans="1:9" ht="15" thickBot="1" x14ac:dyDescent="0.4"/>
    <row r="3" spans="1:9" x14ac:dyDescent="0.35">
      <c r="A3" s="7" t="s">
        <v>6</v>
      </c>
      <c r="B3" s="7"/>
    </row>
    <row r="4" spans="1:9" x14ac:dyDescent="0.35">
      <c r="A4" s="4" t="s">
        <v>7</v>
      </c>
      <c r="B4" s="4">
        <v>0.99105528029588852</v>
      </c>
    </row>
    <row r="5" spans="1:9" x14ac:dyDescent="0.35">
      <c r="A5" s="4" t="s">
        <v>8</v>
      </c>
      <c r="B5" s="4">
        <v>0.98219056860236209</v>
      </c>
    </row>
    <row r="6" spans="1:9" x14ac:dyDescent="0.35">
      <c r="A6" s="4" t="s">
        <v>9</v>
      </c>
      <c r="B6" s="4">
        <v>0.97862868232283451</v>
      </c>
    </row>
    <row r="7" spans="1:9" x14ac:dyDescent="0.35">
      <c r="A7" s="4" t="s">
        <v>10</v>
      </c>
      <c r="B7" s="4">
        <v>42.253338489680203</v>
      </c>
    </row>
    <row r="8" spans="1:9" ht="15" thickBot="1" x14ac:dyDescent="0.4">
      <c r="A8" s="5" t="s">
        <v>11</v>
      </c>
      <c r="B8" s="5">
        <v>7</v>
      </c>
    </row>
    <row r="10" spans="1:9" ht="15" thickBot="1" x14ac:dyDescent="0.4">
      <c r="A10" t="s">
        <v>12</v>
      </c>
    </row>
    <row r="11" spans="1:9" x14ac:dyDescent="0.35">
      <c r="A11" s="6"/>
      <c r="B11" s="6" t="s">
        <v>17</v>
      </c>
      <c r="C11" s="6" t="s">
        <v>18</v>
      </c>
      <c r="D11" s="6" t="s">
        <v>19</v>
      </c>
      <c r="E11" s="6" t="s">
        <v>20</v>
      </c>
      <c r="F11" s="6" t="s">
        <v>21</v>
      </c>
    </row>
    <row r="12" spans="1:9" x14ac:dyDescent="0.35">
      <c r="A12" s="4" t="s">
        <v>13</v>
      </c>
      <c r="B12" s="4">
        <v>1</v>
      </c>
      <c r="C12" s="4">
        <v>492308.99121809687</v>
      </c>
      <c r="D12" s="4">
        <v>492308.99121809687</v>
      </c>
      <c r="E12" s="4">
        <v>275.7501198866554</v>
      </c>
      <c r="F12" s="4">
        <v>1.4463934247321822E-5</v>
      </c>
    </row>
    <row r="13" spans="1:9" x14ac:dyDescent="0.35">
      <c r="A13" s="4" t="s">
        <v>14</v>
      </c>
      <c r="B13" s="4">
        <v>5</v>
      </c>
      <c r="C13" s="4">
        <v>8926.7230676174513</v>
      </c>
      <c r="D13" s="4">
        <v>1785.3446135234904</v>
      </c>
      <c r="E13" s="4"/>
      <c r="F13" s="4"/>
    </row>
    <row r="14" spans="1:9" ht="15" thickBot="1" x14ac:dyDescent="0.4">
      <c r="A14" s="5" t="s">
        <v>15</v>
      </c>
      <c r="B14" s="5">
        <v>6</v>
      </c>
      <c r="C14" s="5">
        <v>501235.71428571432</v>
      </c>
      <c r="D14" s="5"/>
      <c r="E14" s="5"/>
      <c r="F14" s="5"/>
    </row>
    <row r="15" spans="1:9" ht="15" thickBot="1" x14ac:dyDescent="0.4"/>
    <row r="16" spans="1:9" x14ac:dyDescent="0.35">
      <c r="A16" s="6"/>
      <c r="B16" s="6" t="s">
        <v>22</v>
      </c>
      <c r="C16" s="6" t="s">
        <v>10</v>
      </c>
      <c r="D16" s="6" t="s">
        <v>23</v>
      </c>
      <c r="E16" s="6" t="s">
        <v>24</v>
      </c>
      <c r="F16" s="6" t="s">
        <v>25</v>
      </c>
      <c r="G16" s="6" t="s">
        <v>26</v>
      </c>
      <c r="H16" s="6" t="s">
        <v>27</v>
      </c>
      <c r="I16" s="6" t="s">
        <v>28</v>
      </c>
    </row>
    <row r="17" spans="1:9" x14ac:dyDescent="0.35">
      <c r="A17" s="4" t="s">
        <v>16</v>
      </c>
      <c r="B17" s="4">
        <v>2.2069591239020383</v>
      </c>
      <c r="C17" s="4">
        <v>54.562195304923726</v>
      </c>
      <c r="D17" s="4">
        <v>4.0448503062758566E-2</v>
      </c>
      <c r="E17" s="4">
        <v>0.96930099984341278</v>
      </c>
      <c r="F17" s="4">
        <v>-138.04962903937593</v>
      </c>
      <c r="G17" s="4">
        <v>142.46354728718001</v>
      </c>
      <c r="H17" s="4">
        <v>-138.04962903937593</v>
      </c>
      <c r="I17" s="4">
        <v>142.46354728718001</v>
      </c>
    </row>
    <row r="18" spans="1:9" ht="15" thickBot="1" x14ac:dyDescent="0.4">
      <c r="A18" s="5" t="s">
        <v>1</v>
      </c>
      <c r="B18" s="5">
        <v>10.474181841334518</v>
      </c>
      <c r="C18" s="5">
        <v>0.63075725488402679</v>
      </c>
      <c r="D18" s="5">
        <v>16.605725515214782</v>
      </c>
      <c r="E18" s="5">
        <v>1.4463934247321847E-5</v>
      </c>
      <c r="F18" s="5">
        <v>8.8527686992338133</v>
      </c>
      <c r="G18" s="5">
        <v>12.095594983435223</v>
      </c>
      <c r="H18" s="5">
        <v>8.8527686992338133</v>
      </c>
      <c r="I18" s="5">
        <v>12.095594983435223</v>
      </c>
    </row>
    <row r="22" spans="1:9" x14ac:dyDescent="0.35">
      <c r="A22" t="s">
        <v>57</v>
      </c>
      <c r="E22" t="s">
        <v>60</v>
      </c>
    </row>
    <row r="23" spans="1:9" ht="15" thickBot="1" x14ac:dyDescent="0.4"/>
    <row r="24" spans="1:9" x14ac:dyDescent="0.35">
      <c r="A24" s="6" t="s">
        <v>58</v>
      </c>
      <c r="B24" s="6" t="s">
        <v>59</v>
      </c>
      <c r="C24" s="6" t="s">
        <v>14</v>
      </c>
      <c r="E24" s="6" t="s">
        <v>61</v>
      </c>
      <c r="F24" s="6" t="s">
        <v>0</v>
      </c>
    </row>
    <row r="25" spans="1:9" x14ac:dyDescent="0.35">
      <c r="A25" s="4">
        <v>1</v>
      </c>
      <c r="B25" s="4">
        <v>536.39023303196245</v>
      </c>
      <c r="C25" s="4">
        <v>-31.390233031962453</v>
      </c>
      <c r="E25" s="4">
        <v>7.1428571428571432</v>
      </c>
      <c r="F25" s="4">
        <v>505</v>
      </c>
    </row>
    <row r="26" spans="1:9" x14ac:dyDescent="0.35">
      <c r="A26" s="4">
        <v>2</v>
      </c>
      <c r="B26" s="4">
        <v>620.18368776263867</v>
      </c>
      <c r="C26" s="4">
        <v>-10.183687762638669</v>
      </c>
      <c r="E26" s="4">
        <v>21.428571428571431</v>
      </c>
      <c r="F26" s="4">
        <v>610</v>
      </c>
    </row>
    <row r="27" spans="1:9" x14ac:dyDescent="0.35">
      <c r="A27" s="4">
        <v>3</v>
      </c>
      <c r="B27" s="4">
        <v>714.45132433464926</v>
      </c>
      <c r="C27" s="4">
        <v>15.548675665350743</v>
      </c>
      <c r="E27" s="4">
        <v>35.714285714285715</v>
      </c>
      <c r="F27" s="4">
        <v>730</v>
      </c>
    </row>
    <row r="28" spans="1:9" x14ac:dyDescent="0.35">
      <c r="A28" s="4">
        <v>4</v>
      </c>
      <c r="B28" s="4">
        <v>861.08987011333249</v>
      </c>
      <c r="C28" s="4">
        <v>-16.089870113332495</v>
      </c>
      <c r="E28" s="4">
        <v>50.000000000000007</v>
      </c>
      <c r="F28" s="4">
        <v>845</v>
      </c>
    </row>
    <row r="29" spans="1:9" x14ac:dyDescent="0.35">
      <c r="A29" s="4">
        <v>5</v>
      </c>
      <c r="B29" s="4">
        <v>934.40914300267411</v>
      </c>
      <c r="C29" s="4">
        <v>15.590856997325886</v>
      </c>
      <c r="E29" s="4">
        <v>64.285714285714292</v>
      </c>
      <c r="F29" s="4">
        <v>950</v>
      </c>
    </row>
    <row r="30" spans="1:9" x14ac:dyDescent="0.35">
      <c r="A30" s="4">
        <v>6</v>
      </c>
      <c r="B30" s="4">
        <v>1028.676779574685</v>
      </c>
      <c r="C30" s="4">
        <v>71.323220425314958</v>
      </c>
      <c r="E30" s="4">
        <v>78.571428571428569</v>
      </c>
      <c r="F30" s="4">
        <v>1100</v>
      </c>
    </row>
    <row r="31" spans="1:9" ht="15" thickBot="1" x14ac:dyDescent="0.4">
      <c r="A31" s="5">
        <v>7</v>
      </c>
      <c r="B31" s="5">
        <v>1384.7989621800584</v>
      </c>
      <c r="C31" s="5">
        <v>-44.798962180058425</v>
      </c>
      <c r="E31" s="5">
        <v>92.857142857142861</v>
      </c>
      <c r="F31" s="5">
        <v>1340</v>
      </c>
    </row>
  </sheetData>
  <sortState xmlns:xlrd2="http://schemas.microsoft.com/office/spreadsheetml/2017/richdata2" ref="F25:F31">
    <sortCondition ref="F25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workbookViewId="0">
      <selection activeCell="C4" sqref="C4:C10"/>
    </sheetView>
  </sheetViews>
  <sheetFormatPr baseColWidth="10" defaultRowHeight="14.5" x14ac:dyDescent="0.35"/>
  <sheetData>
    <row r="1" spans="1:4" x14ac:dyDescent="0.35">
      <c r="A1" s="1"/>
      <c r="B1" s="1"/>
      <c r="D1" s="1"/>
    </row>
    <row r="2" spans="1:4" x14ac:dyDescent="0.35">
      <c r="A2" s="1"/>
      <c r="B2" s="1"/>
      <c r="D2" s="1"/>
    </row>
    <row r="3" spans="1:4" x14ac:dyDescent="0.35">
      <c r="A3" s="1"/>
      <c r="B3" s="1" t="s">
        <v>0</v>
      </c>
      <c r="C3" s="1" t="s">
        <v>1</v>
      </c>
      <c r="D3" s="1"/>
    </row>
    <row r="4" spans="1:4" x14ac:dyDescent="0.35">
      <c r="A4" s="1"/>
      <c r="B4" s="1">
        <v>505</v>
      </c>
      <c r="C4" s="1">
        <v>51</v>
      </c>
      <c r="D4" s="1"/>
    </row>
    <row r="5" spans="1:4" x14ac:dyDescent="0.35">
      <c r="A5" s="1"/>
      <c r="B5" s="1">
        <v>610</v>
      </c>
      <c r="C5" s="1">
        <v>59</v>
      </c>
      <c r="D5" s="1"/>
    </row>
    <row r="6" spans="1:4" x14ac:dyDescent="0.35">
      <c r="A6" s="1"/>
      <c r="B6" s="1">
        <v>730</v>
      </c>
      <c r="C6" s="1">
        <v>68</v>
      </c>
      <c r="D6" s="1"/>
    </row>
    <row r="7" spans="1:4" x14ac:dyDescent="0.35">
      <c r="B7" s="1">
        <v>845</v>
      </c>
      <c r="C7" s="1">
        <v>82</v>
      </c>
    </row>
    <row r="8" spans="1:4" x14ac:dyDescent="0.35">
      <c r="B8" s="1">
        <v>950</v>
      </c>
      <c r="C8" s="1">
        <v>89</v>
      </c>
    </row>
    <row r="9" spans="1:4" x14ac:dyDescent="0.35">
      <c r="B9" s="1">
        <v>1100</v>
      </c>
      <c r="C9" s="1">
        <v>98</v>
      </c>
    </row>
    <row r="10" spans="1:4" x14ac:dyDescent="0.35">
      <c r="B10" s="1">
        <v>1340</v>
      </c>
      <c r="C10" s="1">
        <v>132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Hoja5</vt:lpstr>
      <vt:lpstr>Hoja1</vt:lpstr>
      <vt:lpstr>Hoja4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 German Zurita Moreano</cp:lastModifiedBy>
  <dcterms:created xsi:type="dcterms:W3CDTF">2013-05-09T03:33:15Z</dcterms:created>
  <dcterms:modified xsi:type="dcterms:W3CDTF">2024-12-09T22:59:48Z</dcterms:modified>
</cp:coreProperties>
</file>