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los\Desktop\2024-1S-ABRIL\AGRO2024-1S\QUINTO\CONTA\"/>
    </mc:Choice>
  </mc:AlternateContent>
  <xr:revisionPtr revIDLastSave="0" documentId="13_ncr:1_{C4D868D7-3702-488B-AE2D-EC29314D96E0}" xr6:coauthVersionLast="47" xr6:coauthVersionMax="47" xr10:uidLastSave="{00000000-0000-0000-0000-000000000000}"/>
  <bookViews>
    <workbookView xWindow="-98" yWindow="-98" windowWidth="19396" windowHeight="11475" activeTab="4" xr2:uid="{A3C5F034-7E52-4EC4-9837-A447FF502421}"/>
  </bookViews>
  <sheets>
    <sheet name="Pventa, Pequilibrio" sheetId="1" r:id="rId1"/>
    <sheet name="Combinación" sheetId="2" r:id="rId2"/>
    <sheet name="PE VA" sheetId="3" r:id="rId3"/>
    <sheet name="CASO1" sheetId="4" r:id="rId4"/>
    <sheet name="CASO2" sheetId="5" r:id="rId5"/>
  </sheets>
  <externalReferences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3" l="1"/>
  <c r="F17" i="3"/>
  <c r="C14" i="3"/>
  <c r="F14" i="3" s="1"/>
  <c r="F15" i="3"/>
  <c r="D16" i="3"/>
  <c r="E16" i="3"/>
  <c r="B16" i="3"/>
  <c r="E15" i="3"/>
  <c r="D15" i="3"/>
  <c r="C15" i="3"/>
  <c r="B15" i="3"/>
  <c r="E14" i="3"/>
  <c r="D14" i="3"/>
  <c r="B14" i="3"/>
  <c r="I9" i="3"/>
  <c r="B10" i="3"/>
  <c r="F7" i="3"/>
  <c r="B8" i="3"/>
  <c r="Q13" i="3"/>
  <c r="O13" i="3"/>
  <c r="Q12" i="3"/>
  <c r="O12" i="3"/>
  <c r="Q11" i="3"/>
  <c r="O11" i="3"/>
  <c r="Q10" i="3"/>
  <c r="O10" i="3"/>
  <c r="Q9" i="3"/>
  <c r="O9" i="3"/>
  <c r="Q8" i="3"/>
  <c r="O8" i="3"/>
  <c r="Q7" i="3"/>
  <c r="O7" i="3"/>
  <c r="P7" i="3" s="1"/>
  <c r="N7" i="3"/>
  <c r="N8" i="3" s="1"/>
  <c r="Q6" i="3"/>
  <c r="O6" i="3"/>
  <c r="P6" i="3" s="1"/>
  <c r="N6" i="3"/>
  <c r="E6" i="3"/>
  <c r="E8" i="3" s="1"/>
  <c r="D6" i="3"/>
  <c r="D8" i="3" s="1"/>
  <c r="C6" i="3"/>
  <c r="C8" i="3" s="1"/>
  <c r="B6" i="3"/>
  <c r="F8" i="3" s="1"/>
  <c r="Q5" i="3"/>
  <c r="P5" i="3"/>
  <c r="O5" i="3"/>
  <c r="C16" i="3" l="1"/>
  <c r="F16" i="3" s="1"/>
  <c r="P12" i="3"/>
  <c r="I7" i="3"/>
  <c r="I5" i="3"/>
  <c r="I8" i="3"/>
  <c r="I6" i="3"/>
  <c r="N9" i="3"/>
  <c r="N10" i="3" s="1"/>
  <c r="N11" i="3" s="1"/>
  <c r="N12" i="3" s="1"/>
  <c r="N13" i="3" s="1"/>
  <c r="P13" i="3" s="1"/>
  <c r="P8" i="3"/>
  <c r="P9" i="3" l="1"/>
  <c r="P11" i="3"/>
  <c r="P10" i="3"/>
  <c r="I16" i="2" l="1"/>
  <c r="F11" i="2"/>
  <c r="F12" i="2" s="1"/>
  <c r="F10" i="2"/>
  <c r="E11" i="2"/>
  <c r="E10" i="2"/>
  <c r="D11" i="2"/>
  <c r="D12" i="2" s="1"/>
  <c r="D10" i="2"/>
  <c r="J6" i="1"/>
  <c r="D6" i="1"/>
  <c r="G5" i="1"/>
  <c r="V19" i="2"/>
  <c r="N12" i="2"/>
  <c r="M12" i="2"/>
  <c r="L12" i="2"/>
  <c r="J12" i="2"/>
  <c r="I12" i="2"/>
  <c r="H12" i="2"/>
  <c r="G12" i="2"/>
  <c r="E12" i="2"/>
  <c r="K11" i="2"/>
  <c r="K12" i="2" s="1"/>
  <c r="G11" i="2"/>
  <c r="M4" i="2"/>
  <c r="L4" i="2"/>
  <c r="K4" i="2"/>
  <c r="J4" i="2"/>
  <c r="I4" i="2"/>
  <c r="H4" i="2"/>
  <c r="G4" i="2"/>
  <c r="N4" i="2" s="1"/>
  <c r="G11" i="1"/>
  <c r="D5" i="1"/>
  <c r="D7" i="1" s="1"/>
  <c r="D11" i="1" s="1"/>
  <c r="D12" i="1"/>
  <c r="I5" i="2" l="1"/>
  <c r="K5" i="2"/>
  <c r="J5" i="2"/>
  <c r="E5" i="2"/>
  <c r="V5" i="2" s="1"/>
  <c r="F5" i="2"/>
  <c r="V6" i="2" s="1"/>
  <c r="D5" i="2"/>
  <c r="H5" i="2"/>
  <c r="L5" i="2"/>
  <c r="M5" i="2"/>
  <c r="G5" i="2"/>
  <c r="D14" i="1"/>
  <c r="D15" i="1" s="1"/>
  <c r="D20" i="1"/>
  <c r="J7" i="1"/>
  <c r="J11" i="1" s="1"/>
  <c r="G3" i="1"/>
  <c r="J3" i="1"/>
  <c r="C21" i="1" l="1"/>
  <c r="N5" i="2"/>
  <c r="V4" i="2"/>
  <c r="I15" i="2"/>
  <c r="I17" i="2" s="1"/>
  <c r="W6" i="2" s="1"/>
  <c r="J12" i="1"/>
  <c r="J14" i="1" s="1"/>
  <c r="J15" i="1" s="1"/>
  <c r="G12" i="1"/>
  <c r="G14" i="1" s="1"/>
  <c r="G15" i="1" s="1"/>
  <c r="G4" i="1"/>
  <c r="G20" i="1" s="1"/>
  <c r="J4" i="1"/>
  <c r="J20" i="1" s="1"/>
  <c r="I21" i="1" s="1"/>
  <c r="W5" i="2" l="1"/>
  <c r="F21" i="1"/>
  <c r="W13" i="2"/>
  <c r="W12" i="2"/>
  <c r="W11" i="2"/>
  <c r="W18" i="2"/>
  <c r="W10" i="2"/>
  <c r="W16" i="2"/>
  <c r="W7" i="2"/>
  <c r="W17" i="2"/>
  <c r="W9" i="2"/>
  <c r="W8" i="2"/>
  <c r="W14" i="2"/>
  <c r="W15" i="2"/>
  <c r="W19" i="2"/>
  <c r="V20" i="2"/>
  <c r="W4" i="2"/>
  <c r="W20" i="2" l="1"/>
</calcChain>
</file>

<file path=xl/sharedStrings.xml><?xml version="1.0" encoding="utf-8"?>
<sst xmlns="http://schemas.openxmlformats.org/spreadsheetml/2006/main" count="151" uniqueCount="79">
  <si>
    <t>Costo de XXX</t>
  </si>
  <si>
    <t>EMPRESA XXX</t>
  </si>
  <si>
    <t>PRECIO DE VENTA SEGÚN %</t>
  </si>
  <si>
    <t>PRECIO DE VENTA SEGÚN VALOR FINAL</t>
  </si>
  <si>
    <t xml:space="preserve">PRECIO DE VENTA SEGÚN VALOR SIN ASUMIR IVA </t>
  </si>
  <si>
    <t>Margen</t>
  </si>
  <si>
    <t>Ganancia</t>
  </si>
  <si>
    <t>Precio de Venta sin IVA</t>
  </si>
  <si>
    <t>IVA</t>
  </si>
  <si>
    <t>Mas IVA?</t>
  </si>
  <si>
    <t>Precio de Venta al Publico</t>
  </si>
  <si>
    <t>PUNTO DE EQUILIBRIO</t>
  </si>
  <si>
    <t>Precio Venta</t>
  </si>
  <si>
    <t>Coste Unitario</t>
  </si>
  <si>
    <t>Gastos Fijos Mes</t>
  </si>
  <si>
    <t>Pto. Equilibrio en Cantidad</t>
  </si>
  <si>
    <t>Pto. Equilibrio en $</t>
  </si>
  <si>
    <t>ESTIMACION DE GANANCIA</t>
  </si>
  <si>
    <t>¿Cuál es la utilidad que deseas obtener?</t>
  </si>
  <si>
    <t>Unidades</t>
  </si>
  <si>
    <t>VOLUMEN DE VENTAS</t>
  </si>
  <si>
    <t>Punto de equilibrio por unidades</t>
  </si>
  <si>
    <t>XX</t>
  </si>
  <si>
    <t>TOTAL</t>
  </si>
  <si>
    <t>Producto</t>
  </si>
  <si>
    <t>Porcentaje de representatividad</t>
  </si>
  <si>
    <t>Cantidad a vender para mantener el punto de equilibrio</t>
  </si>
  <si>
    <t>Cantidad de productos vendidos</t>
  </si>
  <si>
    <t>MARGEN DE CONTRIBUCION UNITARIO</t>
  </si>
  <si>
    <t xml:space="preserve">Precio de venta unitario </t>
  </si>
  <si>
    <t xml:space="preserve">Costo  unitario </t>
  </si>
  <si>
    <t xml:space="preserve">Márgen de Contribución </t>
  </si>
  <si>
    <t>MARGEN DE CONTRIBUCION PONDERADO</t>
  </si>
  <si>
    <t>COSTOS FIJOS</t>
  </si>
  <si>
    <t>Punto de Equilibrio en Cantidades</t>
  </si>
  <si>
    <t>P1</t>
  </si>
  <si>
    <t>P2</t>
  </si>
  <si>
    <t>P3</t>
  </si>
  <si>
    <t>V1</t>
  </si>
  <si>
    <t>TRAJE2</t>
  </si>
  <si>
    <t>INTERIROR3</t>
  </si>
  <si>
    <t>ABRIGO4</t>
  </si>
  <si>
    <t>PV</t>
  </si>
  <si>
    <t>Prendas</t>
  </si>
  <si>
    <t>Unid Accion</t>
  </si>
  <si>
    <t>Cvu</t>
  </si>
  <si>
    <t>MG</t>
  </si>
  <si>
    <t>T2</t>
  </si>
  <si>
    <t>IN3</t>
  </si>
  <si>
    <t>AB</t>
  </si>
  <si>
    <t>PE</t>
  </si>
  <si>
    <t>Prendas de vestir</t>
  </si>
  <si>
    <t>% Ventas</t>
  </si>
  <si>
    <t>Margen. Contri Ponderado</t>
  </si>
  <si>
    <t>Cálculo de unidades a producir y asignacion de cada una</t>
  </si>
  <si>
    <t>Total Pren</t>
  </si>
  <si>
    <t>Concepto</t>
  </si>
  <si>
    <t>CF=</t>
  </si>
  <si>
    <t>Ventas</t>
  </si>
  <si>
    <t>(-) Cv</t>
  </si>
  <si>
    <t>(=) Mg</t>
  </si>
  <si>
    <t>(-) CF</t>
  </si>
  <si>
    <t>Total</t>
  </si>
  <si>
    <t>UTILIDAD</t>
  </si>
  <si>
    <t>Costo Fijo</t>
  </si>
  <si>
    <t>Costo Variable</t>
  </si>
  <si>
    <t>Costo  Total</t>
  </si>
  <si>
    <t>Suponga que una industria fabrica 4 tipo de vestimenta se conoce sus precios de venta y los costos variables unitarios  y sus costo fijos 71.120 dólares</t>
  </si>
  <si>
    <t>Ingresos=</t>
  </si>
  <si>
    <t>Costos</t>
  </si>
  <si>
    <t>Calcular realizar su análisis del punto de equilibro en unidades vendidas si disponemos de la siguiente información</t>
  </si>
  <si>
    <t>Costos de Produccion</t>
  </si>
  <si>
    <t>Costos en Ventas</t>
  </si>
  <si>
    <t>Gastos Financieros</t>
  </si>
  <si>
    <t>Gastos en Ventas</t>
  </si>
  <si>
    <t>Gastos Administrativos</t>
  </si>
  <si>
    <t>Calcular realizar su análisis del punto de equilibro en unidades producidas si disponemos de la siguiente información</t>
  </si>
  <si>
    <t>Gastos</t>
  </si>
  <si>
    <t>Si según del departamento de mercadeo se vende todo la producción de 2.300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</si>
</sst>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_-* #,##0.00\ &quot;€&quot;_-;\-* #,##0.00\ &quot;€&quot;_-;_-* &quot;-&quot;??\ &quot;€&quot;_-;_-@_-"/>
    <numFmt numFmtId="165" formatCode="_ [$$-300A]* #,##0.00_ ;_ [$$-300A]* \-#,##0.00_ ;_ [$$-300A]* &quot;-&quot;??_ ;_ @_ "/>
  </numFmts>
  <fonts count="17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entury Gothic"/>
      <family val="1"/>
    </font>
    <font>
      <sz val="11"/>
      <color theme="0"/>
      <name val="Calibri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u/>
      <sz val="10"/>
      <color indexed="12"/>
      <name val="Courier New"/>
      <family val="3"/>
    </font>
    <font>
      <sz val="10"/>
      <name val="Calibri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4" fontId="4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11">
    <xf numFmtId="0" fontId="0" fillId="0" borderId="0" xfId="0"/>
    <xf numFmtId="0" fontId="5" fillId="2" borderId="0" xfId="0" applyFont="1" applyFill="1" applyAlignment="1" applyProtection="1">
      <alignment vertical="center"/>
      <protection locked="0" hidden="1"/>
    </xf>
    <xf numFmtId="0" fontId="4" fillId="3" borderId="1" xfId="0" applyFont="1" applyFill="1" applyBorder="1" applyAlignment="1" applyProtection="1">
      <alignment horizontal="center" vertical="center"/>
      <protection locked="0" hidden="1"/>
    </xf>
    <xf numFmtId="0" fontId="6" fillId="2" borderId="0" xfId="0" applyFont="1" applyFill="1" applyAlignment="1" applyProtection="1">
      <alignment vertical="center"/>
      <protection locked="0" hidden="1"/>
    </xf>
    <xf numFmtId="0" fontId="7" fillId="2" borderId="0" xfId="0" applyFont="1" applyFill="1" applyAlignment="1" applyProtection="1">
      <alignment vertical="center"/>
      <protection locked="0" hidden="1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 applyProtection="1">
      <protection locked="0" hidden="1"/>
    </xf>
    <xf numFmtId="0" fontId="4" fillId="4" borderId="1" xfId="0" applyFont="1" applyFill="1" applyBorder="1" applyAlignment="1" applyProtection="1">
      <alignment horizontal="center" vertical="center"/>
      <protection locked="0" hidden="1"/>
    </xf>
    <xf numFmtId="0" fontId="0" fillId="4" borderId="1" xfId="0" applyFill="1" applyBorder="1" applyAlignment="1" applyProtection="1">
      <alignment horizontal="center" vertical="center"/>
      <protection locked="0" hidden="1"/>
    </xf>
    <xf numFmtId="0" fontId="3" fillId="2" borderId="0" xfId="0" applyFont="1" applyFill="1" applyProtection="1">
      <protection locked="0" hidden="1"/>
    </xf>
    <xf numFmtId="0" fontId="4" fillId="4" borderId="1" xfId="0" applyFont="1" applyFill="1" applyBorder="1" applyAlignment="1" applyProtection="1">
      <alignment horizontal="center" vertical="center" wrapText="1"/>
      <protection locked="0" hidden="1"/>
    </xf>
    <xf numFmtId="0" fontId="0" fillId="4" borderId="1" xfId="0" applyFill="1" applyBorder="1" applyAlignment="1" applyProtection="1">
      <alignment horizontal="center" vertical="center" wrapText="1"/>
      <protection locked="0" hidden="1"/>
    </xf>
    <xf numFmtId="0" fontId="0" fillId="2" borderId="0" xfId="0" applyFill="1"/>
    <xf numFmtId="0" fontId="4" fillId="2" borderId="1" xfId="0" applyFont="1" applyFill="1" applyBorder="1" applyProtection="1">
      <protection locked="0" hidden="1"/>
    </xf>
    <xf numFmtId="44" fontId="0" fillId="2" borderId="1" xfId="0" applyNumberFormat="1" applyFill="1" applyBorder="1" applyProtection="1">
      <protection locked="0" hidden="1"/>
    </xf>
    <xf numFmtId="10" fontId="8" fillId="2" borderId="1" xfId="0" applyNumberFormat="1" applyFont="1" applyFill="1" applyBorder="1" applyProtection="1">
      <protection locked="0" hidden="1"/>
    </xf>
    <xf numFmtId="10" fontId="0" fillId="2" borderId="1" xfId="0" applyNumberFormat="1" applyFill="1" applyBorder="1" applyProtection="1">
      <protection locked="0" hidden="1"/>
    </xf>
    <xf numFmtId="10" fontId="3" fillId="2" borderId="0" xfId="0" applyNumberFormat="1" applyFont="1" applyFill="1" applyProtection="1">
      <protection locked="0" hidden="1"/>
    </xf>
    <xf numFmtId="10" fontId="9" fillId="2" borderId="0" xfId="0" applyNumberFormat="1" applyFont="1" applyFill="1" applyProtection="1">
      <protection locked="0" hidden="1"/>
    </xf>
    <xf numFmtId="44" fontId="8" fillId="2" borderId="1" xfId="0" applyNumberFormat="1" applyFont="1" applyFill="1" applyBorder="1" applyProtection="1">
      <protection locked="0" hidden="1"/>
    </xf>
    <xf numFmtId="0" fontId="4" fillId="5" borderId="1" xfId="0" applyFont="1" applyFill="1" applyBorder="1" applyProtection="1">
      <protection locked="0" hidden="1"/>
    </xf>
    <xf numFmtId="44" fontId="8" fillId="5" borderId="1" xfId="0" applyNumberFormat="1" applyFont="1" applyFill="1" applyBorder="1" applyProtection="1">
      <protection locked="0" hidden="1"/>
    </xf>
    <xf numFmtId="0" fontId="9" fillId="2" borderId="0" xfId="0" applyFont="1" applyFill="1" applyProtection="1">
      <protection locked="0" hidden="1"/>
    </xf>
    <xf numFmtId="44" fontId="0" fillId="5" borderId="1" xfId="0" applyNumberFormat="1" applyFill="1" applyBorder="1" applyProtection="1">
      <protection locked="0" hidden="1"/>
    </xf>
    <xf numFmtId="44" fontId="9" fillId="2" borderId="0" xfId="0" applyNumberFormat="1" applyFont="1" applyFill="1" applyProtection="1">
      <protection locked="0" hidden="1"/>
    </xf>
    <xf numFmtId="44" fontId="0" fillId="2" borderId="0" xfId="0" applyNumberFormat="1" applyFill="1" applyProtection="1">
      <protection locked="0" hidden="1"/>
    </xf>
    <xf numFmtId="0" fontId="10" fillId="6" borderId="1" xfId="0" applyFont="1" applyFill="1" applyBorder="1" applyAlignment="1" applyProtection="1">
      <alignment horizontal="center"/>
      <protection locked="0" hidden="1"/>
    </xf>
    <xf numFmtId="0" fontId="11" fillId="2" borderId="1" xfId="0" applyFont="1" applyFill="1" applyBorder="1" applyAlignment="1" applyProtection="1">
      <alignment horizontal="right"/>
      <protection locked="0" hidden="1"/>
    </xf>
    <xf numFmtId="44" fontId="11" fillId="2" borderId="1" xfId="1" applyFont="1" applyFill="1" applyBorder="1" applyAlignment="1" applyProtection="1">
      <alignment horizontal="center"/>
      <protection locked="0" hidden="1"/>
    </xf>
    <xf numFmtId="3" fontId="11" fillId="2" borderId="1" xfId="0" applyNumberFormat="1" applyFont="1" applyFill="1" applyBorder="1" applyAlignment="1" applyProtection="1">
      <alignment horizontal="center"/>
      <protection locked="0" hidden="1"/>
    </xf>
    <xf numFmtId="0" fontId="12" fillId="2" borderId="0" xfId="2" applyFill="1" applyBorder="1" applyAlignment="1" applyProtection="1">
      <alignment vertical="center"/>
    </xf>
    <xf numFmtId="0" fontId="4" fillId="3" borderId="1" xfId="0" applyFont="1" applyFill="1" applyBorder="1" applyAlignment="1" applyProtection="1">
      <alignment horizontal="center"/>
      <protection locked="0" hidden="1"/>
    </xf>
    <xf numFmtId="0" fontId="4" fillId="6" borderId="1" xfId="0" applyFont="1" applyFill="1" applyBorder="1" applyAlignment="1" applyProtection="1">
      <alignment horizontal="center"/>
      <protection locked="0" hidden="1"/>
    </xf>
    <xf numFmtId="0" fontId="0" fillId="6" borderId="1" xfId="0" applyFill="1" applyBorder="1" applyAlignment="1" applyProtection="1">
      <alignment horizontal="center"/>
      <protection locked="0" hidden="1"/>
    </xf>
    <xf numFmtId="44" fontId="0" fillId="2" borderId="2" xfId="1" applyFont="1" applyFill="1" applyBorder="1" applyAlignment="1" applyProtection="1">
      <alignment horizontal="right" vertical="top" indent="5"/>
      <protection locked="0" hidden="1"/>
    </xf>
    <xf numFmtId="44" fontId="0" fillId="2" borderId="3" xfId="1" applyFont="1" applyFill="1" applyBorder="1" applyAlignment="1" applyProtection="1">
      <alignment horizontal="right" vertical="top" indent="5"/>
      <protection locked="0" hidden="1"/>
    </xf>
    <xf numFmtId="1" fontId="0" fillId="2" borderId="1" xfId="0" applyNumberFormat="1" applyFill="1" applyBorder="1" applyProtection="1">
      <protection locked="0" hidden="1"/>
    </xf>
    <xf numFmtId="0" fontId="0" fillId="2" borderId="1" xfId="0" applyFill="1" applyBorder="1" applyAlignment="1" applyProtection="1">
      <alignment horizontal="center" vertical="center" wrapText="1"/>
      <protection locked="0" hidden="1"/>
    </xf>
    <xf numFmtId="0" fontId="13" fillId="2" borderId="0" xfId="0" applyFont="1" applyFill="1" applyProtection="1">
      <protection locked="0" hidden="1"/>
    </xf>
    <xf numFmtId="0" fontId="12" fillId="2" borderId="0" xfId="2" applyFill="1" applyBorder="1" applyAlignment="1" applyProtection="1"/>
    <xf numFmtId="0" fontId="0" fillId="6" borderId="2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0" fontId="0" fillId="0" borderId="1" xfId="3" applyNumberFormat="1" applyFont="1" applyBorder="1" applyAlignment="1">
      <alignment horizontal="center"/>
    </xf>
    <xf numFmtId="9" fontId="0" fillId="0" borderId="1" xfId="0" applyNumberFormat="1" applyBorder="1"/>
    <xf numFmtId="0" fontId="0" fillId="0" borderId="0" xfId="0" applyAlignment="1">
      <alignment horizontal="center" wrapText="1"/>
    </xf>
    <xf numFmtId="10" fontId="0" fillId="0" borderId="0" xfId="3" applyNumberFormat="1" applyFont="1" applyBorder="1" applyAlignment="1">
      <alignment horizontal="center"/>
    </xf>
    <xf numFmtId="9" fontId="0" fillId="0" borderId="0" xfId="0" applyNumberFormat="1"/>
    <xf numFmtId="0" fontId="14" fillId="6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4" fillId="0" borderId="1" xfId="0" applyFont="1" applyBorder="1"/>
    <xf numFmtId="44" fontId="14" fillId="0" borderId="1" xfId="1" applyFont="1" applyBorder="1"/>
    <xf numFmtId="44" fontId="14" fillId="0" borderId="1" xfId="1" applyFont="1" applyFill="1" applyBorder="1"/>
    <xf numFmtId="44" fontId="14" fillId="0" borderId="1" xfId="0" applyNumberFormat="1" applyFont="1" applyBorder="1"/>
    <xf numFmtId="0" fontId="15" fillId="2" borderId="1" xfId="0" applyFont="1" applyFill="1" applyBorder="1"/>
    <xf numFmtId="44" fontId="15" fillId="2" borderId="1" xfId="0" applyNumberFormat="1" applyFont="1" applyFill="1" applyBorder="1"/>
    <xf numFmtId="0" fontId="4" fillId="8" borderId="1" xfId="0" applyFont="1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44" fontId="0" fillId="0" borderId="1" xfId="0" applyNumberFormat="1" applyBorder="1"/>
    <xf numFmtId="0" fontId="0" fillId="8" borderId="2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1" fontId="0" fillId="0" borderId="1" xfId="0" applyNumberFormat="1" applyBorder="1"/>
    <xf numFmtId="1" fontId="0" fillId="0" borderId="1" xfId="0" applyNumberFormat="1" applyBorder="1" applyAlignment="1">
      <alignment horizontal="center" vertical="center"/>
    </xf>
    <xf numFmtId="0" fontId="1" fillId="0" borderId="0" xfId="4" applyAlignment="1">
      <alignment horizontal="left"/>
    </xf>
    <xf numFmtId="0" fontId="1" fillId="0" borderId="0" xfId="4"/>
    <xf numFmtId="165" fontId="0" fillId="0" borderId="1" xfId="5" applyNumberFormat="1" applyFont="1" applyBorder="1" applyAlignment="1">
      <alignment horizontal="left"/>
    </xf>
    <xf numFmtId="0" fontId="1" fillId="0" borderId="1" xfId="4" applyBorder="1" applyAlignment="1">
      <alignment horizontal="left"/>
    </xf>
    <xf numFmtId="0" fontId="16" fillId="9" borderId="1" xfId="4" applyFont="1" applyFill="1" applyBorder="1"/>
    <xf numFmtId="165" fontId="0" fillId="0" borderId="1" xfId="5" applyNumberFormat="1" applyFont="1" applyBorder="1"/>
    <xf numFmtId="0" fontId="1" fillId="0" borderId="1" xfId="4" applyBorder="1"/>
    <xf numFmtId="165" fontId="1" fillId="0" borderId="1" xfId="4" applyNumberFormat="1" applyBorder="1"/>
    <xf numFmtId="0" fontId="16" fillId="0" borderId="1" xfId="4" applyFont="1" applyBorder="1"/>
    <xf numFmtId="2" fontId="16" fillId="0" borderId="1" xfId="4" applyNumberFormat="1" applyFont="1" applyBorder="1"/>
    <xf numFmtId="165" fontId="16" fillId="0" borderId="1" xfId="4" applyNumberFormat="1" applyFont="1" applyBorder="1"/>
    <xf numFmtId="9" fontId="1" fillId="0" borderId="1" xfId="4" applyNumberFormat="1" applyBorder="1"/>
    <xf numFmtId="165" fontId="1" fillId="0" borderId="0" xfId="4" applyNumberFormat="1"/>
    <xf numFmtId="0" fontId="1" fillId="0" borderId="0" xfId="4" applyAlignment="1">
      <alignment vertical="top"/>
    </xf>
    <xf numFmtId="0" fontId="1" fillId="0" borderId="0" xfId="4" applyAlignment="1">
      <alignment horizontal="right" vertical="top"/>
    </xf>
    <xf numFmtId="0" fontId="16" fillId="0" borderId="5" xfId="4" applyFont="1" applyBorder="1"/>
    <xf numFmtId="2" fontId="16" fillId="0" borderId="5" xfId="4" applyNumberFormat="1" applyFont="1" applyBorder="1"/>
    <xf numFmtId="165" fontId="1" fillId="10" borderId="1" xfId="4" applyNumberFormat="1" applyFill="1" applyBorder="1"/>
    <xf numFmtId="0" fontId="1" fillId="10" borderId="0" xfId="4" applyFill="1"/>
    <xf numFmtId="0" fontId="1" fillId="10" borderId="1" xfId="4" applyFill="1" applyBorder="1"/>
    <xf numFmtId="0" fontId="1" fillId="10" borderId="1" xfId="4" applyFill="1" applyBorder="1" applyAlignment="1">
      <alignment horizontal="left"/>
    </xf>
    <xf numFmtId="44" fontId="1" fillId="0" borderId="1" xfId="1" applyFont="1" applyBorder="1"/>
    <xf numFmtId="44" fontId="1" fillId="10" borderId="1" xfId="1" applyFont="1" applyFill="1" applyBorder="1"/>
    <xf numFmtId="165" fontId="1" fillId="10" borderId="0" xfId="4" applyNumberFormat="1" applyFill="1"/>
    <xf numFmtId="44" fontId="1" fillId="0" borderId="1" xfId="1" applyFont="1" applyBorder="1" applyAlignment="1">
      <alignment vertical="top"/>
    </xf>
    <xf numFmtId="44" fontId="1" fillId="0" borderId="1" xfId="4" applyNumberFormat="1" applyBorder="1" applyAlignment="1">
      <alignment vertical="top"/>
    </xf>
    <xf numFmtId="0" fontId="1" fillId="2" borderId="1" xfId="4" applyFill="1" applyBorder="1"/>
    <xf numFmtId="0" fontId="1" fillId="2" borderId="1" xfId="4" applyFill="1" applyBorder="1" applyAlignment="1">
      <alignment vertical="top"/>
    </xf>
    <xf numFmtId="0" fontId="1" fillId="2" borderId="0" xfId="4" applyFill="1"/>
    <xf numFmtId="44" fontId="0" fillId="0" borderId="0" xfId="1" applyFont="1"/>
    <xf numFmtId="0" fontId="0" fillId="2" borderId="0" xfId="0" applyFill="1" applyBorder="1"/>
    <xf numFmtId="44" fontId="0" fillId="0" borderId="0" xfId="0" applyNumberFormat="1"/>
  </cellXfs>
  <cellStyles count="6">
    <cellStyle name="Hipervínculo" xfId="2" builtinId="8"/>
    <cellStyle name="Moneda" xfId="1" builtinId="4"/>
    <cellStyle name="Moneda 2" xfId="5" xr:uid="{F294CF7E-C214-4D14-A4FF-DF4CD8A356F6}"/>
    <cellStyle name="Normal" xfId="0" builtinId="0"/>
    <cellStyle name="Normal 2" xfId="4" xr:uid="{70931A11-9BDB-479F-AD56-FC6D7DD6FF38}"/>
    <cellStyle name="Porcentaje 2" xfId="3" xr:uid="{81FF33C7-E525-4B49-9FA8-1F050B981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C"/>
              <a:t>Punto de equilibrio</a:t>
            </a:r>
          </a:p>
          <a:p>
            <a:pPr>
              <a:defRPr/>
            </a:pPr>
            <a:endParaRPr lang="es-EC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 VA'!$N$4</c:f>
              <c:strCache>
                <c:ptCount val="1"/>
                <c:pt idx="0">
                  <c:v>Costo Fijo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 VA'!$N$5:$N$13</c:f>
              <c:numCache>
                <c:formatCode>0.00</c:formatCode>
                <c:ptCount val="9"/>
                <c:pt idx="0">
                  <c:v>71120</c:v>
                </c:pt>
                <c:pt idx="1">
                  <c:v>71120</c:v>
                </c:pt>
                <c:pt idx="2">
                  <c:v>71120</c:v>
                </c:pt>
                <c:pt idx="3">
                  <c:v>71120</c:v>
                </c:pt>
                <c:pt idx="4">
                  <c:v>71120</c:v>
                </c:pt>
                <c:pt idx="5">
                  <c:v>71120</c:v>
                </c:pt>
                <c:pt idx="6">
                  <c:v>71120</c:v>
                </c:pt>
                <c:pt idx="7">
                  <c:v>71120</c:v>
                </c:pt>
                <c:pt idx="8">
                  <c:v>71120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28-4A8A-9468-2BC7E0D1FBEC}"/>
            </c:ext>
          </c:extLst>
        </c:ser>
        <c:ser>
          <c:idx val="1"/>
          <c:order val="1"/>
          <c:tx>
            <c:strRef>
              <c:f>'PE VA'!$P$4</c:f>
              <c:strCache>
                <c:ptCount val="1"/>
                <c:pt idx="0">
                  <c:v>Costo 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 VA'!$P$5:$P$13</c:f>
              <c:numCache>
                <c:formatCode>0.00</c:formatCode>
                <c:ptCount val="9"/>
                <c:pt idx="0">
                  <c:v>71120</c:v>
                </c:pt>
                <c:pt idx="1">
                  <c:v>96120</c:v>
                </c:pt>
                <c:pt idx="2">
                  <c:v>121120</c:v>
                </c:pt>
                <c:pt idx="3">
                  <c:v>146120</c:v>
                </c:pt>
                <c:pt idx="4">
                  <c:v>171120</c:v>
                </c:pt>
                <c:pt idx="5">
                  <c:v>196120</c:v>
                </c:pt>
                <c:pt idx="6">
                  <c:v>221120</c:v>
                </c:pt>
                <c:pt idx="7">
                  <c:v>246120</c:v>
                </c:pt>
                <c:pt idx="8">
                  <c:v>271120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8-4A8A-9468-2BC7E0D1FBEC}"/>
            </c:ext>
          </c:extLst>
        </c:ser>
        <c:ser>
          <c:idx val="2"/>
          <c:order val="2"/>
          <c:tx>
            <c:strRef>
              <c:f>'PE VA'!$Q$4</c:f>
              <c:strCache>
                <c:ptCount val="1"/>
                <c:pt idx="0">
                  <c:v>Ventas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'PE VA'!$Q$5:$Q$13</c:f>
              <c:numCache>
                <c:formatCode>_ [$$-300A]* #,##0.00_ ;_ [$$-300A]* \-#,##0.00_ ;_ [$$-300A]* "-"??_ ;_ @_ </c:formatCode>
                <c:ptCount val="9"/>
                <c:pt idx="0">
                  <c:v>0</c:v>
                </c:pt>
                <c:pt idx="1">
                  <c:v>37500</c:v>
                </c:pt>
                <c:pt idx="2">
                  <c:v>75000</c:v>
                </c:pt>
                <c:pt idx="3">
                  <c:v>112500</c:v>
                </c:pt>
                <c:pt idx="4">
                  <c:v>150000</c:v>
                </c:pt>
                <c:pt idx="5">
                  <c:v>187500</c:v>
                </c:pt>
                <c:pt idx="6">
                  <c:v>225000</c:v>
                </c:pt>
                <c:pt idx="7">
                  <c:v>262500</c:v>
                </c:pt>
                <c:pt idx="8">
                  <c:v>300000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28-4A8A-9468-2BC7E0D1F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9263151"/>
        <c:axId val="22645119"/>
      </c:lineChart>
      <c:catAx>
        <c:axId val="6192631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2645119"/>
        <c:crosses val="autoZero"/>
        <c:auto val="1"/>
        <c:lblAlgn val="ctr"/>
        <c:lblOffset val="100"/>
        <c:noMultiLvlLbl val="0"/>
      </c:catAx>
      <c:valAx>
        <c:axId val="22645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19263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909638</xdr:colOff>
      <xdr:row>13</xdr:row>
      <xdr:rowOff>171449</xdr:rowOff>
    </xdr:from>
    <xdr:to>
      <xdr:col>16</xdr:col>
      <xdr:colOff>828676</xdr:colOff>
      <xdr:row>28</xdr:row>
      <xdr:rowOff>66674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2F74D1E-6ACC-4534-9282-645E2DA17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UNIVERSIDAD/TESIS/Hojas%20de%20Costos%20Servi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/Downloads/PR&#193;CTICA%20N&#176;1-%2015-12-2023_UQUILLAS-VELARD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 Ingles"/>
      <sheetName val="CI otros Idiomas"/>
      <sheetName val="CE Ingles"/>
      <sheetName val="Examen Intensivo Inglés y otros"/>
      <sheetName val="Examen Postgrados"/>
      <sheetName val="Examen abiertos A1,B2"/>
      <sheetName val="Tra. Tecnicas "/>
      <sheetName val="Tra. General"/>
      <sheetName val="Español para extranjeros "/>
      <sheetName val="Pasle"/>
      <sheetName val="Costos Fijos y Variables"/>
      <sheetName val="P. Equilibrio"/>
      <sheetName val="Hoja1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>
        <row r="4">
          <cell r="N4" t="str">
            <v>costo fijo</v>
          </cell>
          <cell r="P4" t="str">
            <v>costo  total</v>
          </cell>
          <cell r="Q4" t="str">
            <v>ventas</v>
          </cell>
        </row>
        <row r="5">
          <cell r="N5">
            <v>71120</v>
          </cell>
          <cell r="P5">
            <v>71120</v>
          </cell>
          <cell r="Q5">
            <v>0</v>
          </cell>
        </row>
        <row r="6">
          <cell r="N6">
            <v>71120</v>
          </cell>
          <cell r="P6">
            <v>96120</v>
          </cell>
          <cell r="Q6">
            <v>37500</v>
          </cell>
        </row>
        <row r="7">
          <cell r="N7">
            <v>71120</v>
          </cell>
          <cell r="P7">
            <v>121120</v>
          </cell>
          <cell r="Q7">
            <v>75000</v>
          </cell>
        </row>
        <row r="8">
          <cell r="N8">
            <v>71120</v>
          </cell>
          <cell r="P8">
            <v>146120</v>
          </cell>
          <cell r="Q8">
            <v>112500</v>
          </cell>
        </row>
        <row r="9">
          <cell r="N9">
            <v>71120</v>
          </cell>
          <cell r="P9">
            <v>171120</v>
          </cell>
          <cell r="Q9">
            <v>150000</v>
          </cell>
        </row>
        <row r="10">
          <cell r="N10">
            <v>71120</v>
          </cell>
          <cell r="P10">
            <v>196120</v>
          </cell>
          <cell r="Q10">
            <v>187500</v>
          </cell>
        </row>
        <row r="11">
          <cell r="N11">
            <v>71120</v>
          </cell>
          <cell r="P11">
            <v>221120</v>
          </cell>
          <cell r="Q11">
            <v>225000</v>
          </cell>
        </row>
        <row r="12">
          <cell r="N12">
            <v>71120</v>
          </cell>
          <cell r="P12">
            <v>246120</v>
          </cell>
          <cell r="Q12">
            <v>262500</v>
          </cell>
        </row>
        <row r="13">
          <cell r="N13">
            <v>71120</v>
          </cell>
          <cell r="P13">
            <v>271120</v>
          </cell>
          <cell r="Q13">
            <v>300000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23A9C-D7A3-493F-B26B-4ED3DE10717B}">
  <dimension ref="B1:P35"/>
  <sheetViews>
    <sheetView topLeftCell="C1" workbookViewId="0">
      <selection activeCell="C10" sqref="C10:D10"/>
    </sheetView>
  </sheetViews>
  <sheetFormatPr baseColWidth="10" defaultColWidth="12.2109375" defaultRowHeight="14.25" x14ac:dyDescent="0.45"/>
  <cols>
    <col min="1" max="1" width="6.28515625" style="13" customWidth="1"/>
    <col min="2" max="2" width="6" style="7" customWidth="1"/>
    <col min="3" max="3" width="29.5" style="7" customWidth="1"/>
    <col min="4" max="4" width="20.640625" style="7" customWidth="1"/>
    <col min="5" max="5" width="5.5" style="7" customWidth="1"/>
    <col min="6" max="6" width="26.640625" style="7" bestFit="1" customWidth="1"/>
    <col min="7" max="7" width="27.2109375" style="7" customWidth="1"/>
    <col min="8" max="8" width="8.5" style="10" customWidth="1"/>
    <col min="9" max="9" width="26.640625" style="7" bestFit="1" customWidth="1"/>
    <col min="10" max="10" width="25.85546875" style="13" customWidth="1"/>
    <col min="11" max="16384" width="12.2109375" style="13"/>
  </cols>
  <sheetData>
    <row r="1" spans="2:16" s="5" customFormat="1" x14ac:dyDescent="0.4">
      <c r="B1" s="1"/>
      <c r="C1" s="2" t="s">
        <v>0</v>
      </c>
      <c r="D1" s="2"/>
      <c r="E1" s="3"/>
      <c r="F1" s="2" t="s">
        <v>1</v>
      </c>
      <c r="G1" s="2"/>
      <c r="H1" s="4"/>
      <c r="I1" s="2" t="s">
        <v>1</v>
      </c>
      <c r="J1" s="2"/>
      <c r="L1" s="6"/>
      <c r="M1" s="6"/>
    </row>
    <row r="2" spans="2:16" ht="29.25" customHeight="1" x14ac:dyDescent="0.45">
      <c r="C2" s="8" t="s">
        <v>2</v>
      </c>
      <c r="D2" s="9"/>
      <c r="F2" s="8" t="s">
        <v>3</v>
      </c>
      <c r="G2" s="9"/>
      <c r="I2" s="11" t="s">
        <v>4</v>
      </c>
      <c r="J2" s="12"/>
    </row>
    <row r="3" spans="2:16" x14ac:dyDescent="0.45">
      <c r="C3" s="14" t="s">
        <v>0</v>
      </c>
      <c r="D3" s="15">
        <v>0.45</v>
      </c>
      <c r="F3" s="14" t="s">
        <v>0</v>
      </c>
      <c r="G3" s="15">
        <f>D3</f>
        <v>0.45</v>
      </c>
      <c r="I3" s="14" t="s">
        <v>0</v>
      </c>
      <c r="J3" s="15">
        <f>D3</f>
        <v>0.45</v>
      </c>
    </row>
    <row r="4" spans="2:16" x14ac:dyDescent="0.45">
      <c r="C4" s="14" t="s">
        <v>5</v>
      </c>
      <c r="D4" s="16">
        <v>0.18</v>
      </c>
      <c r="F4" s="14" t="s">
        <v>6</v>
      </c>
      <c r="G4" s="17">
        <f>((G5-G3)/G3)</f>
        <v>0.25603864734299531</v>
      </c>
      <c r="H4" s="18"/>
      <c r="I4" s="14" t="s">
        <v>6</v>
      </c>
      <c r="J4" s="17">
        <f>(J5-J3)/J3</f>
        <v>0.51111111111111118</v>
      </c>
    </row>
    <row r="5" spans="2:16" x14ac:dyDescent="0.45">
      <c r="C5" s="14" t="s">
        <v>7</v>
      </c>
      <c r="D5" s="15">
        <f>D3/(1-D4)</f>
        <v>0.54878048780487798</v>
      </c>
      <c r="F5" s="14" t="s">
        <v>8</v>
      </c>
      <c r="G5" s="15">
        <f>G6/1.15</f>
        <v>0.56521739130434789</v>
      </c>
      <c r="H5" s="19"/>
      <c r="I5" s="14" t="s">
        <v>7</v>
      </c>
      <c r="J5" s="20">
        <v>0.68</v>
      </c>
    </row>
    <row r="6" spans="2:16" x14ac:dyDescent="0.45">
      <c r="C6" s="14" t="s">
        <v>9</v>
      </c>
      <c r="D6" s="15">
        <f>D5*1.15</f>
        <v>0.63109756097560965</v>
      </c>
      <c r="F6" s="21" t="s">
        <v>10</v>
      </c>
      <c r="G6" s="22">
        <v>0.65</v>
      </c>
      <c r="H6" s="23"/>
      <c r="I6" s="14" t="s">
        <v>8</v>
      </c>
      <c r="J6" s="15">
        <f>J5*1.15</f>
        <v>0.78200000000000003</v>
      </c>
    </row>
    <row r="7" spans="2:16" x14ac:dyDescent="0.45">
      <c r="C7" s="21" t="s">
        <v>10</v>
      </c>
      <c r="D7" s="24">
        <f>D6</f>
        <v>0.63109756097560965</v>
      </c>
      <c r="F7" s="13"/>
      <c r="G7" s="13"/>
      <c r="H7" s="25"/>
      <c r="I7" s="21" t="s">
        <v>10</v>
      </c>
      <c r="J7" s="24">
        <f>J6</f>
        <v>0.78200000000000003</v>
      </c>
    </row>
    <row r="8" spans="2:16" x14ac:dyDescent="0.45">
      <c r="C8" s="13"/>
      <c r="D8" s="13"/>
      <c r="F8" s="13"/>
      <c r="G8" s="13"/>
      <c r="I8" s="13"/>
    </row>
    <row r="9" spans="2:16" x14ac:dyDescent="0.45">
      <c r="F9" s="26"/>
    </row>
    <row r="10" spans="2:16" x14ac:dyDescent="0.45">
      <c r="C10" s="27" t="s">
        <v>11</v>
      </c>
      <c r="D10" s="27"/>
      <c r="F10" s="27" t="s">
        <v>11</v>
      </c>
      <c r="G10" s="27"/>
      <c r="I10" s="27" t="s">
        <v>11</v>
      </c>
      <c r="J10" s="27"/>
    </row>
    <row r="11" spans="2:16" x14ac:dyDescent="0.45">
      <c r="C11" s="28" t="s">
        <v>12</v>
      </c>
      <c r="D11" s="29">
        <f>D7</f>
        <v>0.63109756097560965</v>
      </c>
      <c r="F11" s="28" t="s">
        <v>12</v>
      </c>
      <c r="G11" s="29">
        <f>G6</f>
        <v>0.65</v>
      </c>
      <c r="I11" s="28" t="s">
        <v>12</v>
      </c>
      <c r="J11" s="29">
        <f>J7</f>
        <v>0.78200000000000003</v>
      </c>
    </row>
    <row r="12" spans="2:16" x14ac:dyDescent="0.45">
      <c r="C12" s="28" t="s">
        <v>13</v>
      </c>
      <c r="D12" s="29">
        <f>D3</f>
        <v>0.45</v>
      </c>
      <c r="F12" s="28" t="s">
        <v>13</v>
      </c>
      <c r="G12" s="29">
        <f>G3</f>
        <v>0.45</v>
      </c>
      <c r="I12" s="28" t="s">
        <v>13</v>
      </c>
      <c r="J12" s="29">
        <f>J3</f>
        <v>0.45</v>
      </c>
    </row>
    <row r="13" spans="2:16" x14ac:dyDescent="0.45">
      <c r="C13" s="28" t="s">
        <v>14</v>
      </c>
      <c r="D13" s="29">
        <v>2500</v>
      </c>
      <c r="F13" s="28" t="s">
        <v>14</v>
      </c>
      <c r="G13" s="29">
        <v>2500</v>
      </c>
      <c r="I13" s="28" t="s">
        <v>14</v>
      </c>
      <c r="J13" s="29">
        <v>2500</v>
      </c>
    </row>
    <row r="14" spans="2:16" x14ac:dyDescent="0.45">
      <c r="C14" s="28" t="s">
        <v>15</v>
      </c>
      <c r="D14" s="30">
        <f>ROUND(D13/(D11-D12),0)</f>
        <v>13805</v>
      </c>
      <c r="F14" s="28" t="s">
        <v>15</v>
      </c>
      <c r="G14" s="30">
        <f>ROUND(G13/(G11-G12),0)</f>
        <v>12500</v>
      </c>
      <c r="I14" s="28" t="s">
        <v>15</v>
      </c>
      <c r="J14" s="30">
        <f>ROUND(J13/(J11-J12),0)</f>
        <v>7530</v>
      </c>
    </row>
    <row r="15" spans="2:16" x14ac:dyDescent="0.45">
      <c r="C15" s="28" t="s">
        <v>16</v>
      </c>
      <c r="D15" s="29">
        <f>D14*D11</f>
        <v>8712.3018292682918</v>
      </c>
      <c r="F15" s="28" t="s">
        <v>16</v>
      </c>
      <c r="G15" s="29">
        <f>G14*G11</f>
        <v>8125</v>
      </c>
      <c r="I15" s="28" t="s">
        <v>16</v>
      </c>
      <c r="J15" s="29">
        <f>J14*J11</f>
        <v>5888.46</v>
      </c>
    </row>
    <row r="16" spans="2:16" x14ac:dyDescent="0.45">
      <c r="J16" s="7"/>
      <c r="M16" s="31"/>
      <c r="N16" s="31"/>
      <c r="O16" s="31"/>
      <c r="P16" s="31"/>
    </row>
    <row r="17" spans="3:10" x14ac:dyDescent="0.45">
      <c r="C17" s="32" t="s">
        <v>17</v>
      </c>
      <c r="D17" s="32"/>
      <c r="F17" s="32" t="s">
        <v>17</v>
      </c>
      <c r="G17" s="32"/>
      <c r="I17" s="32" t="s">
        <v>17</v>
      </c>
      <c r="J17" s="32"/>
    </row>
    <row r="18" spans="3:10" x14ac:dyDescent="0.45">
      <c r="C18" s="33" t="s">
        <v>18</v>
      </c>
      <c r="D18" s="34"/>
      <c r="F18" s="33" t="s">
        <v>18</v>
      </c>
      <c r="G18" s="34"/>
      <c r="I18" s="33" t="s">
        <v>18</v>
      </c>
      <c r="J18" s="34"/>
    </row>
    <row r="19" spans="3:10" x14ac:dyDescent="0.45">
      <c r="C19" s="35">
        <v>10000</v>
      </c>
      <c r="D19" s="36"/>
      <c r="F19" s="35">
        <v>11000</v>
      </c>
      <c r="G19" s="36"/>
      <c r="I19" s="35">
        <v>11500</v>
      </c>
      <c r="J19" s="36"/>
    </row>
    <row r="20" spans="3:10" x14ac:dyDescent="0.45">
      <c r="C20" s="14" t="s">
        <v>19</v>
      </c>
      <c r="D20" s="37">
        <f>ROUND(C19/(D3*D4),0)</f>
        <v>123457</v>
      </c>
      <c r="F20" s="14" t="s">
        <v>19</v>
      </c>
      <c r="G20" s="37">
        <f>ROUND(F19/(G3*G4),0)</f>
        <v>95472</v>
      </c>
      <c r="I20" s="14" t="s">
        <v>19</v>
      </c>
      <c r="J20" s="37">
        <f>ROUND(I19/(J3*J4),0)</f>
        <v>50000</v>
      </c>
    </row>
    <row r="21" spans="3:10" x14ac:dyDescent="0.45">
      <c r="C21" s="38" t="str">
        <f>IF(C19&lt;0,"Nunca alcanzarás el punto de equilibrio con esos datos!","Para alcanzar tu valor deseado debes vender "&amp;TEXT((D20+D14),"#.##0")&amp;" unidades  por mes")</f>
        <v>Para alcanzar tu valor deseado debes vender 137.262 unidades  por mes</v>
      </c>
      <c r="D21" s="38"/>
      <c r="F21" s="38" t="str">
        <f>IF(F19&lt;0,"Nunca alcanzarás el punto de equilibrio con esos datos!","Para alcanzar tu valor deseado debes vender "&amp;TEXT((G20+G14),"#.##0")&amp;" unidades  por mes")</f>
        <v>Para alcanzar tu valor deseado debes vender 107.972 unidades  por mes</v>
      </c>
      <c r="G21" s="38"/>
      <c r="I21" s="38" t="str">
        <f>IF(I19&lt;0,"Nunca alcanzarás el punto de equilibrio con esos datos!","Para alcanzar tu valor deseado debes vender "&amp;TEXT((J20+J14),"#.##0")&amp;" unidades  por mes")</f>
        <v>Para alcanzar tu valor deseado debes vender 57.530 unidades  por mes</v>
      </c>
      <c r="J21" s="38"/>
    </row>
    <row r="22" spans="3:10" x14ac:dyDescent="0.45">
      <c r="C22" s="38"/>
      <c r="D22" s="38"/>
      <c r="F22" s="38"/>
      <c r="G22" s="38"/>
      <c r="I22" s="38"/>
      <c r="J22" s="38"/>
    </row>
    <row r="23" spans="3:10" x14ac:dyDescent="0.45">
      <c r="C23" s="38"/>
      <c r="D23" s="38"/>
      <c r="F23" s="38"/>
      <c r="G23" s="38"/>
      <c r="I23" s="38"/>
      <c r="J23" s="38"/>
    </row>
    <row r="24" spans="3:10" x14ac:dyDescent="0.45">
      <c r="C24" s="38"/>
      <c r="D24" s="38"/>
      <c r="F24" s="38"/>
      <c r="G24" s="38"/>
      <c r="I24" s="38"/>
      <c r="J24" s="38"/>
    </row>
    <row r="25" spans="3:10" x14ac:dyDescent="0.45">
      <c r="D25" s="26"/>
      <c r="G25" s="39"/>
    </row>
    <row r="26" spans="3:10" x14ac:dyDescent="0.45">
      <c r="G26" s="39"/>
    </row>
    <row r="27" spans="3:10" x14ac:dyDescent="0.45">
      <c r="G27" s="39"/>
    </row>
    <row r="28" spans="3:10" x14ac:dyDescent="0.45">
      <c r="G28" s="39"/>
    </row>
    <row r="29" spans="3:10" x14ac:dyDescent="0.45">
      <c r="G29" s="39"/>
    </row>
    <row r="35" spans="13:16" x14ac:dyDescent="0.45">
      <c r="M35" s="40"/>
      <c r="N35" s="40"/>
      <c r="O35" s="40"/>
      <c r="P35" s="40"/>
    </row>
  </sheetData>
  <mergeCells count="21">
    <mergeCell ref="C21:D24"/>
    <mergeCell ref="F21:G24"/>
    <mergeCell ref="I21:J24"/>
    <mergeCell ref="C18:D18"/>
    <mergeCell ref="F18:G18"/>
    <mergeCell ref="I18:J18"/>
    <mergeCell ref="C19:D19"/>
    <mergeCell ref="F19:G19"/>
    <mergeCell ref="I19:J19"/>
    <mergeCell ref="C10:D10"/>
    <mergeCell ref="F10:G10"/>
    <mergeCell ref="I10:J10"/>
    <mergeCell ref="C17:D17"/>
    <mergeCell ref="F17:G17"/>
    <mergeCell ref="I17:J17"/>
    <mergeCell ref="C1:D1"/>
    <mergeCell ref="F1:G1"/>
    <mergeCell ref="I1:J1"/>
    <mergeCell ref="C2:D2"/>
    <mergeCell ref="F2:G2"/>
    <mergeCell ref="I2:J2"/>
  </mergeCells>
  <pageMargins left="0.7" right="0.7" top="0.75" bottom="0.75" header="0.3" footer="0.3"/>
  <pageSetup orientation="portrait" r:id="rId1"/>
  <ignoredErrors>
    <ignoredError sqref="D5 D11:D15 D20 C21 D6:D7 G3 G4:G5 G11:G12 G20 F21 G14:G15 J3:J4 J6:J7 J11:J12 J14:J15 J20 I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B1453-775E-4338-9209-03AD9E8ACA6A}">
  <dimension ref="C2:W20"/>
  <sheetViews>
    <sheetView workbookViewId="0">
      <selection activeCell="C10" sqref="C10"/>
    </sheetView>
  </sheetViews>
  <sheetFormatPr baseColWidth="10" defaultRowHeight="13.15" x14ac:dyDescent="0.4"/>
  <cols>
    <col min="1" max="1" width="5.78515625" customWidth="1"/>
    <col min="2" max="2" width="3.85546875" customWidth="1"/>
    <col min="3" max="3" width="27.42578125" customWidth="1"/>
    <col min="22" max="22" width="27.42578125" customWidth="1"/>
    <col min="23" max="23" width="34.92578125" customWidth="1"/>
  </cols>
  <sheetData>
    <row r="2" spans="3:23" ht="26.25" customHeight="1" x14ac:dyDescent="0.4">
      <c r="C2" s="41" t="s">
        <v>20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3"/>
      <c r="S2" s="44" t="s">
        <v>21</v>
      </c>
      <c r="T2" s="44"/>
      <c r="U2" s="44"/>
      <c r="V2" s="44"/>
      <c r="W2" s="44"/>
    </row>
    <row r="3" spans="3:23" ht="28.5" x14ac:dyDescent="0.4">
      <c r="C3" s="45"/>
      <c r="D3" s="46" t="s">
        <v>35</v>
      </c>
      <c r="E3" s="46" t="s">
        <v>36</v>
      </c>
      <c r="F3" s="46" t="s">
        <v>37</v>
      </c>
      <c r="G3" s="46" t="s">
        <v>22</v>
      </c>
      <c r="H3" s="46" t="s">
        <v>22</v>
      </c>
      <c r="I3" s="46" t="s">
        <v>22</v>
      </c>
      <c r="J3" s="46" t="s">
        <v>22</v>
      </c>
      <c r="K3" s="46" t="s">
        <v>22</v>
      </c>
      <c r="L3" s="46" t="s">
        <v>22</v>
      </c>
      <c r="M3" s="46" t="s">
        <v>22</v>
      </c>
      <c r="N3" s="47" t="s">
        <v>23</v>
      </c>
      <c r="S3" s="48" t="s">
        <v>24</v>
      </c>
      <c r="T3" s="48"/>
      <c r="U3" s="48"/>
      <c r="V3" s="49" t="s">
        <v>25</v>
      </c>
      <c r="W3" s="49" t="s">
        <v>26</v>
      </c>
    </row>
    <row r="4" spans="3:23" ht="25.5" customHeight="1" x14ac:dyDescent="0.4">
      <c r="C4" s="50" t="s">
        <v>27</v>
      </c>
      <c r="D4" s="50">
        <v>4500</v>
      </c>
      <c r="E4" s="51">
        <v>5000</v>
      </c>
      <c r="F4" s="51">
        <v>6000</v>
      </c>
      <c r="G4" s="51">
        <f>'[1]Examen Intensivo Inglés y otros'!N3</f>
        <v>0</v>
      </c>
      <c r="H4" s="51">
        <f>'[1]Examen Postgrados'!N3</f>
        <v>0</v>
      </c>
      <c r="I4" s="51">
        <f>'[1]Examen abiertos A1,B2'!N3</f>
        <v>0</v>
      </c>
      <c r="J4" s="51">
        <f>'[1]Tra. General'!N3</f>
        <v>0</v>
      </c>
      <c r="K4" s="51">
        <f>'[1]Tra. Tecnicas '!N3</f>
        <v>0</v>
      </c>
      <c r="L4" s="51">
        <f>'[1]Español para extranjeros '!N3</f>
        <v>0</v>
      </c>
      <c r="M4" s="51">
        <f>[1]Pasle!N3</f>
        <v>0</v>
      </c>
      <c r="N4" s="51">
        <f>SUM(D4:M4)</f>
        <v>15500</v>
      </c>
      <c r="S4" s="52" t="s">
        <v>22</v>
      </c>
      <c r="T4" s="53"/>
      <c r="U4" s="54"/>
      <c r="V4" s="55">
        <f>D5</f>
        <v>0.29032258064516131</v>
      </c>
      <c r="W4" s="56">
        <f>V4*$I$17</f>
        <v>3982.9886447044605</v>
      </c>
    </row>
    <row r="5" spans="3:23" x14ac:dyDescent="0.4">
      <c r="C5" s="46" t="s">
        <v>25</v>
      </c>
      <c r="D5" s="57">
        <f>(D4*1)/$N$4</f>
        <v>0.29032258064516131</v>
      </c>
      <c r="E5" s="57">
        <f t="shared" ref="E5:M5" si="0">(E4*1)/$N$4</f>
        <v>0.32258064516129031</v>
      </c>
      <c r="F5" s="57">
        <f t="shared" si="0"/>
        <v>0.38709677419354838</v>
      </c>
      <c r="G5" s="57">
        <f t="shared" si="0"/>
        <v>0</v>
      </c>
      <c r="H5" s="57">
        <f t="shared" si="0"/>
        <v>0</v>
      </c>
      <c r="I5" s="57">
        <f t="shared" si="0"/>
        <v>0</v>
      </c>
      <c r="J5" s="57">
        <f t="shared" si="0"/>
        <v>0</v>
      </c>
      <c r="K5" s="57">
        <f t="shared" si="0"/>
        <v>0</v>
      </c>
      <c r="L5" s="57">
        <f t="shared" si="0"/>
        <v>0</v>
      </c>
      <c r="M5" s="57">
        <f t="shared" si="0"/>
        <v>0</v>
      </c>
      <c r="N5" s="58">
        <f>SUM(D5:M5)</f>
        <v>1</v>
      </c>
      <c r="S5" s="52" t="s">
        <v>22</v>
      </c>
      <c r="T5" s="53"/>
      <c r="U5" s="54"/>
      <c r="V5" s="55">
        <f>E5</f>
        <v>0.32258064516129031</v>
      </c>
      <c r="W5" s="56">
        <f t="shared" ref="W5:W19" si="1">V5*$I$17</f>
        <v>4425.5429385605112</v>
      </c>
    </row>
    <row r="6" spans="3:23" x14ac:dyDescent="0.4">
      <c r="C6" s="59"/>
      <c r="D6" s="60"/>
      <c r="E6" s="60"/>
      <c r="F6" s="60"/>
      <c r="G6" s="60"/>
      <c r="H6" s="60"/>
      <c r="I6" s="60"/>
      <c r="J6" s="60"/>
      <c r="K6" s="60"/>
      <c r="L6" s="60"/>
      <c r="M6" s="60"/>
      <c r="N6" s="61"/>
      <c r="S6" s="52" t="s">
        <v>22</v>
      </c>
      <c r="T6" s="53"/>
      <c r="U6" s="54"/>
      <c r="V6" s="55">
        <f>F5</f>
        <v>0.38709677419354838</v>
      </c>
      <c r="W6" s="56">
        <f t="shared" si="1"/>
        <v>5310.6515262726134</v>
      </c>
    </row>
    <row r="7" spans="3:23" x14ac:dyDescent="0.4">
      <c r="S7" s="52" t="s">
        <v>22</v>
      </c>
      <c r="T7" s="53"/>
      <c r="U7" s="54"/>
      <c r="V7" s="55">
        <v>0</v>
      </c>
      <c r="W7" s="56">
        <f t="shared" si="1"/>
        <v>0</v>
      </c>
    </row>
    <row r="8" spans="3:23" ht="26.25" customHeight="1" x14ac:dyDescent="0.4">
      <c r="C8" s="62" t="s">
        <v>28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S8" s="52" t="s">
        <v>22</v>
      </c>
      <c r="T8" s="53"/>
      <c r="U8" s="54"/>
      <c r="V8" s="55">
        <v>0</v>
      </c>
      <c r="W8" s="56">
        <f t="shared" si="1"/>
        <v>0</v>
      </c>
    </row>
    <row r="9" spans="3:23" ht="13.9" x14ac:dyDescent="0.4">
      <c r="C9" s="63"/>
      <c r="D9" s="64" t="s">
        <v>22</v>
      </c>
      <c r="E9" s="64" t="s">
        <v>22</v>
      </c>
      <c r="F9" s="64" t="s">
        <v>22</v>
      </c>
      <c r="G9" s="64" t="s">
        <v>22</v>
      </c>
      <c r="H9" s="64" t="s">
        <v>22</v>
      </c>
      <c r="I9" s="64" t="s">
        <v>22</v>
      </c>
      <c r="J9" s="64" t="s">
        <v>22</v>
      </c>
      <c r="K9" s="64" t="s">
        <v>22</v>
      </c>
      <c r="L9" s="64" t="s">
        <v>22</v>
      </c>
      <c r="M9" s="64" t="s">
        <v>22</v>
      </c>
      <c r="N9" s="64" t="s">
        <v>22</v>
      </c>
      <c r="S9" s="52" t="s">
        <v>22</v>
      </c>
      <c r="T9" s="53"/>
      <c r="U9" s="54"/>
      <c r="V9" s="55">
        <v>0</v>
      </c>
      <c r="W9" s="56">
        <f t="shared" si="1"/>
        <v>0</v>
      </c>
    </row>
    <row r="10" spans="3:23" ht="13.9" x14ac:dyDescent="0.4">
      <c r="C10" s="65" t="s">
        <v>29</v>
      </c>
      <c r="D10" s="66">
        <f>'Pventa, Pequilibrio'!D5</f>
        <v>0.54878048780487798</v>
      </c>
      <c r="E10" s="66">
        <f>'Pventa, Pequilibrio'!G6</f>
        <v>0.65</v>
      </c>
      <c r="F10" s="66">
        <f>'Pventa, Pequilibrio'!J5</f>
        <v>0.68</v>
      </c>
      <c r="G10" s="66"/>
      <c r="H10" s="66"/>
      <c r="I10" s="66"/>
      <c r="J10" s="66"/>
      <c r="K10" s="67"/>
      <c r="L10" s="45"/>
      <c r="M10" s="45"/>
      <c r="N10" s="45"/>
      <c r="S10" s="52" t="s">
        <v>22</v>
      </c>
      <c r="T10" s="53"/>
      <c r="U10" s="54"/>
      <c r="V10" s="55">
        <v>0</v>
      </c>
      <c r="W10" s="56">
        <f t="shared" si="1"/>
        <v>0</v>
      </c>
    </row>
    <row r="11" spans="3:23" ht="13.9" x14ac:dyDescent="0.4">
      <c r="C11" s="65" t="s">
        <v>30</v>
      </c>
      <c r="D11" s="68">
        <f>'Pventa, Pequilibrio'!D3</f>
        <v>0.45</v>
      </c>
      <c r="E11" s="68">
        <f>'Pventa, Pequilibrio'!G3</f>
        <v>0.45</v>
      </c>
      <c r="F11" s="68">
        <f>'Pventa, Pequilibrio'!J3</f>
        <v>0.45</v>
      </c>
      <c r="G11" s="68">
        <f>'[1]P. Equilibrio'!L19</f>
        <v>0</v>
      </c>
      <c r="H11" s="68"/>
      <c r="I11" s="68"/>
      <c r="J11" s="68"/>
      <c r="K11" s="68">
        <f>'[1]P. Equilibrio'!V19</f>
        <v>0</v>
      </c>
      <c r="L11" s="45"/>
      <c r="M11" s="45"/>
      <c r="N11" s="45"/>
      <c r="S11" s="52" t="s">
        <v>22</v>
      </c>
      <c r="T11" s="53"/>
      <c r="U11" s="54"/>
      <c r="V11" s="55">
        <v>0</v>
      </c>
      <c r="W11" s="56">
        <f t="shared" si="1"/>
        <v>0</v>
      </c>
    </row>
    <row r="12" spans="3:23" ht="13.9" x14ac:dyDescent="0.4">
      <c r="C12" s="69" t="s">
        <v>31</v>
      </c>
      <c r="D12" s="70">
        <f>D10-D11</f>
        <v>9.878048780487797E-2</v>
      </c>
      <c r="E12" s="70">
        <f>E10-E11</f>
        <v>0.2</v>
      </c>
      <c r="F12" s="70">
        <f t="shared" ref="F12:N12" si="2">F10-F11</f>
        <v>0.23000000000000004</v>
      </c>
      <c r="G12" s="70">
        <f t="shared" si="2"/>
        <v>0</v>
      </c>
      <c r="H12" s="70">
        <f t="shared" si="2"/>
        <v>0</v>
      </c>
      <c r="I12" s="70">
        <f t="shared" si="2"/>
        <v>0</v>
      </c>
      <c r="J12" s="70">
        <f t="shared" si="2"/>
        <v>0</v>
      </c>
      <c r="K12" s="70">
        <f t="shared" si="2"/>
        <v>0</v>
      </c>
      <c r="L12" s="70">
        <f t="shared" si="2"/>
        <v>0</v>
      </c>
      <c r="M12" s="70">
        <f t="shared" si="2"/>
        <v>0</v>
      </c>
      <c r="N12" s="70">
        <f t="shared" si="2"/>
        <v>0</v>
      </c>
      <c r="S12" s="52" t="s">
        <v>22</v>
      </c>
      <c r="T12" s="53"/>
      <c r="U12" s="54"/>
      <c r="V12" s="55">
        <v>0</v>
      </c>
      <c r="W12" s="56">
        <f t="shared" si="1"/>
        <v>0</v>
      </c>
    </row>
    <row r="13" spans="3:23" x14ac:dyDescent="0.4">
      <c r="S13" s="52" t="s">
        <v>22</v>
      </c>
      <c r="T13" s="53"/>
      <c r="U13" s="54"/>
      <c r="V13" s="55">
        <v>0</v>
      </c>
      <c r="W13" s="56">
        <f t="shared" si="1"/>
        <v>0</v>
      </c>
    </row>
    <row r="14" spans="3:23" x14ac:dyDescent="0.4">
      <c r="S14" s="52" t="s">
        <v>22</v>
      </c>
      <c r="T14" s="53"/>
      <c r="U14" s="54"/>
      <c r="V14" s="55">
        <v>0</v>
      </c>
      <c r="W14" s="56">
        <f t="shared" si="1"/>
        <v>0</v>
      </c>
    </row>
    <row r="15" spans="3:23" x14ac:dyDescent="0.4">
      <c r="E15" s="71" t="s">
        <v>32</v>
      </c>
      <c r="F15" s="72"/>
      <c r="G15" s="72"/>
      <c r="H15" s="72"/>
      <c r="I15" s="73">
        <f>(D5*D12)+(E5*E12)+F5*F12</f>
        <v>0.18222659323367427</v>
      </c>
      <c r="S15" s="52" t="s">
        <v>22</v>
      </c>
      <c r="T15" s="53"/>
      <c r="U15" s="54"/>
      <c r="V15" s="55">
        <v>0</v>
      </c>
      <c r="W15" s="56">
        <f t="shared" si="1"/>
        <v>0</v>
      </c>
    </row>
    <row r="16" spans="3:23" x14ac:dyDescent="0.4">
      <c r="E16" s="74" t="s">
        <v>33</v>
      </c>
      <c r="F16" s="75"/>
      <c r="G16" s="75"/>
      <c r="H16" s="76"/>
      <c r="I16" s="73">
        <f>'Pventa, Pequilibrio'!D13</f>
        <v>2500</v>
      </c>
      <c r="S16" s="52" t="s">
        <v>22</v>
      </c>
      <c r="T16" s="53"/>
      <c r="U16" s="54"/>
      <c r="V16" s="55">
        <v>0</v>
      </c>
      <c r="W16" s="56">
        <f t="shared" si="1"/>
        <v>0</v>
      </c>
    </row>
    <row r="17" spans="5:23" x14ac:dyDescent="0.4">
      <c r="E17" s="72" t="s">
        <v>34</v>
      </c>
      <c r="F17" s="72"/>
      <c r="G17" s="72"/>
      <c r="H17" s="72"/>
      <c r="I17" s="77">
        <f>I16/I15</f>
        <v>13719.183109537586</v>
      </c>
      <c r="S17" s="52" t="s">
        <v>22</v>
      </c>
      <c r="T17" s="53"/>
      <c r="U17" s="54"/>
      <c r="V17" s="55">
        <v>0</v>
      </c>
      <c r="W17" s="56">
        <f t="shared" si="1"/>
        <v>0</v>
      </c>
    </row>
    <row r="18" spans="5:23" x14ac:dyDescent="0.4">
      <c r="S18" s="52" t="s">
        <v>22</v>
      </c>
      <c r="T18" s="53"/>
      <c r="U18" s="54"/>
      <c r="V18" s="55">
        <v>0</v>
      </c>
      <c r="W18" s="56">
        <f t="shared" si="1"/>
        <v>0</v>
      </c>
    </row>
    <row r="19" spans="5:23" x14ac:dyDescent="0.4">
      <c r="S19" s="52" t="s">
        <v>22</v>
      </c>
      <c r="T19" s="53"/>
      <c r="U19" s="54"/>
      <c r="V19" s="55">
        <f t="shared" ref="V19" si="3">G17</f>
        <v>0</v>
      </c>
      <c r="W19" s="56">
        <f t="shared" si="1"/>
        <v>0</v>
      </c>
    </row>
    <row r="20" spans="5:23" x14ac:dyDescent="0.4">
      <c r="S20" s="52" t="s">
        <v>23</v>
      </c>
      <c r="T20" s="53"/>
      <c r="U20" s="54"/>
      <c r="V20" s="55">
        <f>SUM(V4:V19)</f>
        <v>1</v>
      </c>
      <c r="W20" s="78">
        <f>SUM(W4:W19)</f>
        <v>13719.183109537586</v>
      </c>
    </row>
  </sheetData>
  <mergeCells count="24">
    <mergeCell ref="E17:H17"/>
    <mergeCell ref="S17:U17"/>
    <mergeCell ref="S18:U18"/>
    <mergeCell ref="S19:U19"/>
    <mergeCell ref="S20:U20"/>
    <mergeCell ref="S12:U12"/>
    <mergeCell ref="S13:U13"/>
    <mergeCell ref="S14:U14"/>
    <mergeCell ref="E15:H15"/>
    <mergeCell ref="S15:U15"/>
    <mergeCell ref="E16:H16"/>
    <mergeCell ref="S16:U16"/>
    <mergeCell ref="S7:U7"/>
    <mergeCell ref="C8:N8"/>
    <mergeCell ref="S8:U8"/>
    <mergeCell ref="S9:U9"/>
    <mergeCell ref="S10:U10"/>
    <mergeCell ref="S11:U11"/>
    <mergeCell ref="C2:N2"/>
    <mergeCell ref="S2:W2"/>
    <mergeCell ref="S3:U3"/>
    <mergeCell ref="S4:U4"/>
    <mergeCell ref="S5:U5"/>
    <mergeCell ref="S6:U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D99D8-F22B-4429-B70E-8D9D01D9A202}">
  <dimension ref="A1:V29"/>
  <sheetViews>
    <sheetView workbookViewId="0">
      <selection activeCell="H15" sqref="H15"/>
    </sheetView>
  </sheetViews>
  <sheetFormatPr baseColWidth="10" defaultRowHeight="14.25" x14ac:dyDescent="0.45"/>
  <cols>
    <col min="1" max="1" width="10.85546875" style="80"/>
    <col min="2" max="2" width="11.42578125" style="80" bestFit="1" customWidth="1"/>
    <col min="3" max="3" width="12.42578125" style="80" bestFit="1" customWidth="1"/>
    <col min="4" max="5" width="11.35546875" style="80" bestFit="1" customWidth="1"/>
    <col min="6" max="6" width="12.42578125" style="80" bestFit="1" customWidth="1"/>
    <col min="7" max="10" width="10.85546875" style="80"/>
    <col min="11" max="11" width="13.7109375" style="80" customWidth="1"/>
    <col min="12" max="16" width="10.85546875" style="80"/>
    <col min="17" max="17" width="15.92578125" style="80" customWidth="1"/>
    <col min="18" max="16384" width="10.85546875" style="80"/>
  </cols>
  <sheetData>
    <row r="1" spans="1:17" x14ac:dyDescent="0.45">
      <c r="A1" s="79" t="s">
        <v>67</v>
      </c>
      <c r="B1" s="79"/>
      <c r="C1" s="79"/>
      <c r="D1" s="79"/>
      <c r="E1" s="79"/>
      <c r="F1" s="79"/>
    </row>
    <row r="2" spans="1:17" x14ac:dyDescent="0.45">
      <c r="A2" s="79"/>
      <c r="B2" s="79"/>
      <c r="C2" s="79"/>
      <c r="D2" s="79"/>
      <c r="E2" s="79"/>
      <c r="F2" s="79"/>
    </row>
    <row r="3" spans="1:17" x14ac:dyDescent="0.45">
      <c r="A3" s="99" t="s">
        <v>56</v>
      </c>
      <c r="B3" s="99" t="s">
        <v>38</v>
      </c>
      <c r="C3" s="99" t="s">
        <v>39</v>
      </c>
      <c r="D3" s="99" t="s">
        <v>40</v>
      </c>
      <c r="E3" s="99" t="s">
        <v>41</v>
      </c>
      <c r="F3" s="99" t="s">
        <v>62</v>
      </c>
      <c r="H3" s="79" t="s">
        <v>54</v>
      </c>
    </row>
    <row r="4" spans="1:17" ht="15.75" x14ac:dyDescent="0.5">
      <c r="A4" s="99" t="s">
        <v>42</v>
      </c>
      <c r="B4" s="81">
        <v>25</v>
      </c>
      <c r="C4" s="81">
        <v>68</v>
      </c>
      <c r="D4" s="81">
        <v>15</v>
      </c>
      <c r="E4" s="81">
        <v>36</v>
      </c>
      <c r="F4" s="82"/>
      <c r="H4" s="96" t="s">
        <v>43</v>
      </c>
      <c r="I4" s="98" t="s">
        <v>44</v>
      </c>
      <c r="M4" s="83" t="s">
        <v>19</v>
      </c>
      <c r="N4" s="83" t="s">
        <v>64</v>
      </c>
      <c r="O4" s="83" t="s">
        <v>65</v>
      </c>
      <c r="P4" s="83" t="s">
        <v>66</v>
      </c>
      <c r="Q4" s="83" t="s">
        <v>58</v>
      </c>
    </row>
    <row r="5" spans="1:17" ht="15.75" x14ac:dyDescent="0.5">
      <c r="A5" s="98" t="s">
        <v>45</v>
      </c>
      <c r="B5" s="84">
        <v>18</v>
      </c>
      <c r="C5" s="84">
        <v>46</v>
      </c>
      <c r="D5" s="84">
        <v>10</v>
      </c>
      <c r="E5" s="84">
        <v>19</v>
      </c>
      <c r="F5" s="85"/>
      <c r="H5" s="86" t="s">
        <v>38</v>
      </c>
      <c r="I5" s="86">
        <f>B10*B7</f>
        <v>1400</v>
      </c>
      <c r="M5" s="87">
        <v>0</v>
      </c>
      <c r="N5" s="88">
        <v>71120</v>
      </c>
      <c r="O5" s="88">
        <f>M5*$D$5</f>
        <v>0</v>
      </c>
      <c r="P5" s="88">
        <f>O5+N5</f>
        <v>71120</v>
      </c>
      <c r="Q5" s="89">
        <f>M5*$D$4</f>
        <v>0</v>
      </c>
    </row>
    <row r="6" spans="1:17" ht="15.75" x14ac:dyDescent="0.5">
      <c r="A6" s="99" t="s">
        <v>46</v>
      </c>
      <c r="B6" s="86">
        <f>B4-B5</f>
        <v>7</v>
      </c>
      <c r="C6" s="86">
        <f>C4-C5</f>
        <v>22</v>
      </c>
      <c r="D6" s="86">
        <f>D4-D5</f>
        <v>5</v>
      </c>
      <c r="E6" s="86">
        <f>E4-E5</f>
        <v>17</v>
      </c>
      <c r="F6" s="85"/>
      <c r="H6" s="86" t="s">
        <v>47</v>
      </c>
      <c r="I6" s="86">
        <f>B10*C7</f>
        <v>2016</v>
      </c>
      <c r="M6" s="87">
        <v>2500</v>
      </c>
      <c r="N6" s="88">
        <f t="shared" ref="N6:N13" si="0">N5</f>
        <v>71120</v>
      </c>
      <c r="O6" s="88">
        <f t="shared" ref="O6:O13" si="1">M6*$D$5</f>
        <v>25000</v>
      </c>
      <c r="P6" s="88">
        <f t="shared" ref="P6:P13" si="2">O6+N6</f>
        <v>96120</v>
      </c>
      <c r="Q6" s="89">
        <f t="shared" ref="Q6:Q13" si="3">M6*$D$4</f>
        <v>37500</v>
      </c>
    </row>
    <row r="7" spans="1:17" ht="15.75" x14ac:dyDescent="0.5">
      <c r="A7" s="99" t="s">
        <v>52</v>
      </c>
      <c r="B7" s="90">
        <v>0.25</v>
      </c>
      <c r="C7" s="90">
        <v>0.36</v>
      </c>
      <c r="D7" s="90">
        <v>0.3</v>
      </c>
      <c r="E7" s="90">
        <v>0.09</v>
      </c>
      <c r="F7" s="90">
        <f>SUM(B7:E7)</f>
        <v>0.99999999999999989</v>
      </c>
      <c r="H7" s="90" t="s">
        <v>48</v>
      </c>
      <c r="I7" s="86">
        <f>B10*D7</f>
        <v>1680</v>
      </c>
      <c r="M7" s="87">
        <v>5000</v>
      </c>
      <c r="N7" s="88">
        <f t="shared" si="0"/>
        <v>71120</v>
      </c>
      <c r="O7" s="88">
        <f t="shared" si="1"/>
        <v>50000</v>
      </c>
      <c r="P7" s="88">
        <f t="shared" si="2"/>
        <v>121120</v>
      </c>
      <c r="Q7" s="89">
        <f t="shared" si="3"/>
        <v>75000</v>
      </c>
    </row>
    <row r="8" spans="1:17" ht="15.75" x14ac:dyDescent="0.5">
      <c r="A8" s="99" t="s">
        <v>53</v>
      </c>
      <c r="B8" s="86">
        <f>B6*B7</f>
        <v>1.75</v>
      </c>
      <c r="C8" s="86">
        <f>C6*C7</f>
        <v>7.92</v>
      </c>
      <c r="D8" s="86">
        <f>D6*D7</f>
        <v>1.5</v>
      </c>
      <c r="E8" s="86">
        <f>E6*E7</f>
        <v>1.53</v>
      </c>
      <c r="F8" s="86">
        <f>SUM(B8:E8)</f>
        <v>12.7</v>
      </c>
      <c r="H8" s="86" t="s">
        <v>49</v>
      </c>
      <c r="I8" s="86">
        <f>B10*E7</f>
        <v>504</v>
      </c>
      <c r="M8" s="87">
        <v>7500</v>
      </c>
      <c r="N8" s="88">
        <f t="shared" si="0"/>
        <v>71120</v>
      </c>
      <c r="O8" s="88">
        <f t="shared" si="1"/>
        <v>75000</v>
      </c>
      <c r="P8" s="88">
        <f t="shared" si="2"/>
        <v>146120</v>
      </c>
      <c r="Q8" s="89">
        <f t="shared" si="3"/>
        <v>112500</v>
      </c>
    </row>
    <row r="9" spans="1:17" ht="15.75" x14ac:dyDescent="0.5">
      <c r="A9" s="98" t="s">
        <v>57</v>
      </c>
      <c r="B9" s="101">
        <v>71120</v>
      </c>
      <c r="C9" s="85"/>
      <c r="D9" s="85"/>
      <c r="E9" s="85"/>
      <c r="F9" s="85"/>
      <c r="H9" s="97" t="s">
        <v>55</v>
      </c>
      <c r="I9" s="102">
        <f>SUM(I5:I8)</f>
        <v>5600</v>
      </c>
      <c r="J9" s="91"/>
      <c r="M9" s="87">
        <v>10000</v>
      </c>
      <c r="N9" s="88">
        <f t="shared" si="0"/>
        <v>71120</v>
      </c>
      <c r="O9" s="88">
        <f t="shared" si="1"/>
        <v>100000</v>
      </c>
      <c r="P9" s="88">
        <f t="shared" si="2"/>
        <v>171120</v>
      </c>
      <c r="Q9" s="89">
        <f t="shared" si="3"/>
        <v>150000</v>
      </c>
    </row>
    <row r="10" spans="1:17" ht="15.75" x14ac:dyDescent="0.5">
      <c r="A10" s="99" t="s">
        <v>50</v>
      </c>
      <c r="B10" s="86">
        <f>B9/F8</f>
        <v>5600</v>
      </c>
      <c r="C10" s="85" t="s">
        <v>51</v>
      </c>
      <c r="D10" s="85"/>
      <c r="E10" s="85"/>
      <c r="F10" s="85"/>
      <c r="M10" s="87">
        <v>12500</v>
      </c>
      <c r="N10" s="88">
        <f t="shared" si="0"/>
        <v>71120</v>
      </c>
      <c r="O10" s="88">
        <f t="shared" si="1"/>
        <v>125000</v>
      </c>
      <c r="P10" s="88">
        <f t="shared" si="2"/>
        <v>196120</v>
      </c>
      <c r="Q10" s="89">
        <f t="shared" si="3"/>
        <v>187500</v>
      </c>
    </row>
    <row r="11" spans="1:17" ht="15.75" x14ac:dyDescent="0.5">
      <c r="K11" s="91"/>
      <c r="M11" s="87">
        <v>15000</v>
      </c>
      <c r="N11" s="88">
        <f t="shared" si="0"/>
        <v>71120</v>
      </c>
      <c r="O11" s="88">
        <f t="shared" si="1"/>
        <v>150000</v>
      </c>
      <c r="P11" s="88">
        <f t="shared" si="2"/>
        <v>221120</v>
      </c>
      <c r="Q11" s="89">
        <f t="shared" si="3"/>
        <v>225000</v>
      </c>
    </row>
    <row r="12" spans="1:17" ht="15.75" x14ac:dyDescent="0.5">
      <c r="K12" s="91"/>
      <c r="M12" s="87">
        <v>17500</v>
      </c>
      <c r="N12" s="88">
        <f t="shared" si="0"/>
        <v>71120</v>
      </c>
      <c r="O12" s="88">
        <f t="shared" si="1"/>
        <v>175000</v>
      </c>
      <c r="P12" s="88">
        <f t="shared" si="2"/>
        <v>246120</v>
      </c>
      <c r="Q12" s="89">
        <f t="shared" si="3"/>
        <v>262500</v>
      </c>
    </row>
    <row r="13" spans="1:17" ht="15.75" x14ac:dyDescent="0.5">
      <c r="A13" s="99" t="s">
        <v>56</v>
      </c>
      <c r="B13" s="99" t="s">
        <v>38</v>
      </c>
      <c r="C13" s="99" t="s">
        <v>39</v>
      </c>
      <c r="D13" s="99" t="s">
        <v>40</v>
      </c>
      <c r="E13" s="99" t="s">
        <v>41</v>
      </c>
      <c r="F13" s="99" t="s">
        <v>62</v>
      </c>
      <c r="G13" s="92"/>
      <c r="H13" s="92"/>
      <c r="I13" s="92"/>
      <c r="J13" s="92"/>
      <c r="K13" s="93"/>
      <c r="M13" s="94">
        <v>20000</v>
      </c>
      <c r="N13" s="95">
        <f t="shared" si="0"/>
        <v>71120</v>
      </c>
      <c r="O13" s="88">
        <f t="shared" si="1"/>
        <v>200000</v>
      </c>
      <c r="P13" s="95">
        <f t="shared" si="2"/>
        <v>271120</v>
      </c>
      <c r="Q13" s="89">
        <f t="shared" si="3"/>
        <v>300000</v>
      </c>
    </row>
    <row r="14" spans="1:17" x14ac:dyDescent="0.45">
      <c r="A14" s="85" t="s">
        <v>58</v>
      </c>
      <c r="B14" s="100">
        <f>B4*I5</f>
        <v>35000</v>
      </c>
      <c r="C14" s="100">
        <f>C4*I6</f>
        <v>137088</v>
      </c>
      <c r="D14" s="100">
        <f>D4*I7</f>
        <v>25200</v>
      </c>
      <c r="E14" s="103">
        <f>E4*I8</f>
        <v>18144</v>
      </c>
      <c r="F14" s="104">
        <f>SUM(B14:E14)</f>
        <v>215432</v>
      </c>
      <c r="G14" s="92"/>
      <c r="H14" s="92"/>
      <c r="I14" s="92"/>
      <c r="J14" s="92"/>
      <c r="K14" s="93"/>
    </row>
    <row r="15" spans="1:17" x14ac:dyDescent="0.45">
      <c r="A15" s="85" t="s">
        <v>59</v>
      </c>
      <c r="B15" s="100">
        <f>B5*I5</f>
        <v>25200</v>
      </c>
      <c r="C15" s="100">
        <f>C5*I6</f>
        <v>92736</v>
      </c>
      <c r="D15" s="100">
        <f>D5*I7</f>
        <v>16800</v>
      </c>
      <c r="E15" s="103">
        <f>E5*I8</f>
        <v>9576</v>
      </c>
      <c r="F15" s="104">
        <f t="shared" ref="F15:F16" si="4">SUM(B15:E15)</f>
        <v>144312</v>
      </c>
      <c r="G15" s="92"/>
      <c r="H15" s="92"/>
      <c r="I15" s="92"/>
      <c r="J15" s="92"/>
      <c r="K15" s="93"/>
    </row>
    <row r="16" spans="1:17" x14ac:dyDescent="0.45">
      <c r="A16" s="85" t="s">
        <v>60</v>
      </c>
      <c r="B16" s="100">
        <f>B14-B15</f>
        <v>9800</v>
      </c>
      <c r="C16" s="100">
        <f t="shared" ref="C16:E16" si="5">C14-C15</f>
        <v>44352</v>
      </c>
      <c r="D16" s="100">
        <f t="shared" si="5"/>
        <v>8400</v>
      </c>
      <c r="E16" s="100">
        <f t="shared" si="5"/>
        <v>8568</v>
      </c>
      <c r="F16" s="104">
        <f t="shared" si="4"/>
        <v>71120</v>
      </c>
      <c r="G16" s="92"/>
      <c r="H16" s="92"/>
      <c r="I16" s="92"/>
      <c r="J16" s="92"/>
      <c r="K16" s="93"/>
    </row>
    <row r="17" spans="1:22" x14ac:dyDescent="0.45">
      <c r="A17" s="85" t="s">
        <v>61</v>
      </c>
      <c r="B17" s="105"/>
      <c r="C17" s="105"/>
      <c r="D17" s="105"/>
      <c r="E17" s="106"/>
      <c r="F17" s="104">
        <f>B9</f>
        <v>71120</v>
      </c>
      <c r="G17" s="92"/>
      <c r="H17" s="92"/>
      <c r="I17" s="92"/>
      <c r="J17" s="92"/>
      <c r="K17" s="93"/>
    </row>
    <row r="18" spans="1:22" x14ac:dyDescent="0.45">
      <c r="A18" s="85" t="s">
        <v>63</v>
      </c>
      <c r="B18" s="105"/>
      <c r="C18" s="105"/>
      <c r="D18" s="105"/>
      <c r="E18" s="106"/>
      <c r="F18" s="104">
        <f>F16-F17</f>
        <v>0</v>
      </c>
      <c r="G18" s="92"/>
      <c r="H18" s="92"/>
      <c r="I18" s="92"/>
      <c r="J18" s="92"/>
    </row>
    <row r="29" spans="1:22" x14ac:dyDescent="0.45">
      <c r="I29" s="107"/>
      <c r="J29" s="107"/>
      <c r="K29" s="107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C1C05-1AD0-4B17-9BCC-B4C870C48751}">
  <dimension ref="B2:I12"/>
  <sheetViews>
    <sheetView workbookViewId="0">
      <selection activeCell="B2" sqref="B2"/>
    </sheetView>
  </sheetViews>
  <sheetFormatPr baseColWidth="10" defaultRowHeight="13.15" x14ac:dyDescent="0.4"/>
  <cols>
    <col min="3" max="3" width="11.640625" bestFit="1" customWidth="1"/>
    <col min="4" max="4" width="14.0703125" customWidth="1"/>
  </cols>
  <sheetData>
    <row r="2" spans="2:9" x14ac:dyDescent="0.4">
      <c r="B2" t="s">
        <v>70</v>
      </c>
    </row>
    <row r="4" spans="2:9" x14ac:dyDescent="0.4">
      <c r="B4" t="s">
        <v>68</v>
      </c>
      <c r="C4" s="108">
        <v>416234</v>
      </c>
    </row>
    <row r="6" spans="2:9" x14ac:dyDescent="0.4">
      <c r="B6" t="s">
        <v>71</v>
      </c>
      <c r="D6" s="108">
        <v>20497</v>
      </c>
    </row>
    <row r="7" spans="2:9" x14ac:dyDescent="0.4">
      <c r="B7" t="s">
        <v>72</v>
      </c>
      <c r="D7" s="108">
        <v>10000</v>
      </c>
    </row>
    <row r="8" spans="2:9" x14ac:dyDescent="0.4">
      <c r="B8" t="s">
        <v>75</v>
      </c>
      <c r="D8" s="108">
        <v>12503</v>
      </c>
      <c r="G8" s="109"/>
      <c r="H8" s="109"/>
      <c r="I8" s="109"/>
    </row>
    <row r="9" spans="2:9" x14ac:dyDescent="0.4">
      <c r="B9" t="s">
        <v>74</v>
      </c>
      <c r="D9" s="108">
        <v>14000</v>
      </c>
      <c r="G9" s="109"/>
      <c r="H9" s="109"/>
      <c r="I9" s="109"/>
    </row>
    <row r="10" spans="2:9" x14ac:dyDescent="0.4">
      <c r="B10" t="s">
        <v>73</v>
      </c>
      <c r="D10" s="108">
        <v>24000</v>
      </c>
      <c r="G10" s="109"/>
      <c r="H10" s="109"/>
      <c r="I10" s="109"/>
    </row>
    <row r="11" spans="2:9" x14ac:dyDescent="0.4">
      <c r="G11" s="109"/>
      <c r="H11" s="109"/>
      <c r="I11" s="109"/>
    </row>
    <row r="12" spans="2:9" x14ac:dyDescent="0.4">
      <c r="G12" s="109"/>
      <c r="H12" s="109"/>
      <c r="I12" s="10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AD52E-D9C4-4B6E-89B6-98481C974B33}">
  <dimension ref="B2:F6"/>
  <sheetViews>
    <sheetView tabSelected="1" workbookViewId="0">
      <selection activeCell="E12" sqref="E12"/>
    </sheetView>
  </sheetViews>
  <sheetFormatPr baseColWidth="10" defaultRowHeight="13.15" x14ac:dyDescent="0.4"/>
  <sheetData>
    <row r="2" spans="2:6" x14ac:dyDescent="0.4">
      <c r="B2" t="s">
        <v>76</v>
      </c>
    </row>
    <row r="3" spans="2:6" x14ac:dyDescent="0.4">
      <c r="B3" t="s">
        <v>78</v>
      </c>
    </row>
    <row r="4" spans="2:6" x14ac:dyDescent="0.4">
      <c r="B4" t="s">
        <v>58</v>
      </c>
      <c r="C4" s="108">
        <v>70000</v>
      </c>
      <c r="F4" s="110"/>
    </row>
    <row r="5" spans="2:6" x14ac:dyDescent="0.4">
      <c r="B5" t="s">
        <v>69</v>
      </c>
      <c r="C5" s="108">
        <v>61525.23</v>
      </c>
    </row>
    <row r="6" spans="2:6" x14ac:dyDescent="0.4">
      <c r="B6" t="s">
        <v>77</v>
      </c>
      <c r="C6" s="108">
        <v>16391.599999999999</v>
      </c>
      <c r="F6" s="1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Pventa, Pequilibrio</vt:lpstr>
      <vt:lpstr>Combinación</vt:lpstr>
      <vt:lpstr>PE VA</vt:lpstr>
      <vt:lpstr>CASO1</vt:lpstr>
      <vt:lpstr>CASO2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Carlos</cp:lastModifiedBy>
  <dcterms:created xsi:type="dcterms:W3CDTF">2024-06-25T13:21:13Z</dcterms:created>
  <dcterms:modified xsi:type="dcterms:W3CDTF">2024-06-25T15:02:43Z</dcterms:modified>
</cp:coreProperties>
</file>