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Carlos\Desktop\2023-2\AMBIENTAL2023\"/>
    </mc:Choice>
  </mc:AlternateContent>
  <xr:revisionPtr revIDLastSave="0" documentId="8_{427A738D-0FE3-469C-820D-15CED4A5821E}" xr6:coauthVersionLast="47" xr6:coauthVersionMax="47" xr10:uidLastSave="{00000000-0000-0000-0000-000000000000}"/>
  <bookViews>
    <workbookView xWindow="-98" yWindow="-98" windowWidth="19396" windowHeight="11475" activeTab="2" xr2:uid="{00000000-000D-0000-FFFF-FFFF00000000}"/>
  </bookViews>
  <sheets>
    <sheet name="Costos P" sheetId="1" r:id="rId1"/>
    <sheet name="P.E." sheetId="2" r:id="rId2"/>
    <sheet name="EQUILIBRIO" sheetId="3" r:id="rId3"/>
  </sheets>
  <externalReferences>
    <externalReference r:id="rId4"/>
  </externalReferences>
  <definedNames>
    <definedName name="COMISIÓN_A_VENDEDOR">#REF!</definedName>
    <definedName name="MATERIA_PRIMA_Oxitetraciclina">'[1]RESUM COSTOS'!#REF!</definedName>
    <definedName name="MOVILIZACIÓN">#REF!</definedName>
    <definedName name="PUBLICIDAD_Y_PROPAGAN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3" l="1"/>
  <c r="F29" i="3"/>
  <c r="K29" i="3" s="1"/>
  <c r="H20" i="3"/>
  <c r="H19" i="3"/>
  <c r="K19" i="3" s="1"/>
  <c r="F18" i="3"/>
  <c r="F28" i="3" s="1"/>
  <c r="F12" i="3"/>
  <c r="K9" i="3"/>
  <c r="K8" i="3"/>
  <c r="C12" i="3" s="1"/>
  <c r="B49" i="2"/>
  <c r="B46" i="2"/>
  <c r="B45" i="2"/>
  <c r="B47" i="2" s="1"/>
  <c r="H43" i="2"/>
  <c r="G43" i="2"/>
  <c r="F43" i="2"/>
  <c r="H42" i="2"/>
  <c r="G42" i="2"/>
  <c r="F42" i="2"/>
  <c r="B42" i="2"/>
  <c r="I41" i="2"/>
  <c r="J41" i="2" s="1"/>
  <c r="G41" i="2"/>
  <c r="F41" i="2"/>
  <c r="B41" i="2"/>
  <c r="H40" i="2"/>
  <c r="H41" i="2" s="1"/>
  <c r="I43" i="2" s="1"/>
  <c r="G40" i="2"/>
  <c r="F40" i="2"/>
  <c r="B40" i="2"/>
  <c r="J39" i="2"/>
  <c r="I39" i="2"/>
  <c r="G39" i="2"/>
  <c r="F39" i="2"/>
  <c r="B15" i="2"/>
  <c r="B12" i="2"/>
  <c r="B11" i="2"/>
  <c r="B10" i="2"/>
  <c r="F9" i="2"/>
  <c r="I8" i="2"/>
  <c r="H8" i="2"/>
  <c r="G8" i="2"/>
  <c r="F8" i="2"/>
  <c r="I7" i="2"/>
  <c r="H7" i="2"/>
  <c r="G7" i="2"/>
  <c r="J7" i="2" s="1"/>
  <c r="F7" i="2"/>
  <c r="B7" i="2"/>
  <c r="E6" i="2"/>
  <c r="I6" i="2" s="1"/>
  <c r="B6" i="2"/>
  <c r="I5" i="2"/>
  <c r="H5" i="2"/>
  <c r="H6" i="2" s="1"/>
  <c r="F5" i="2"/>
  <c r="B5" i="2"/>
  <c r="J4" i="2"/>
  <c r="I4" i="2"/>
  <c r="G4" i="2"/>
  <c r="G5" i="2" s="1"/>
  <c r="F4" i="2"/>
  <c r="H16" i="1"/>
  <c r="G16" i="1"/>
  <c r="F16" i="1"/>
  <c r="D16" i="1"/>
  <c r="E16" i="1" s="1"/>
  <c r="G15" i="1"/>
  <c r="F15" i="1"/>
  <c r="D15" i="1"/>
  <c r="G14" i="1"/>
  <c r="F14" i="1"/>
  <c r="D14" i="1"/>
  <c r="H14" i="1" s="1"/>
  <c r="G13" i="1"/>
  <c r="F13" i="1"/>
  <c r="D13" i="1"/>
  <c r="G12" i="1"/>
  <c r="F12" i="1"/>
  <c r="D12" i="1"/>
  <c r="G11" i="1"/>
  <c r="F11" i="1"/>
  <c r="D11" i="1"/>
  <c r="G10" i="1"/>
  <c r="F10" i="1"/>
  <c r="D10" i="1"/>
  <c r="H10" i="1" s="1"/>
  <c r="G9" i="1"/>
  <c r="F9" i="1"/>
  <c r="D9" i="1"/>
  <c r="G8" i="1"/>
  <c r="F8" i="1"/>
  <c r="D8" i="1"/>
  <c r="E8" i="1" s="1"/>
  <c r="G7" i="1"/>
  <c r="F7" i="1"/>
  <c r="D7" i="1"/>
  <c r="H7" i="1" s="1"/>
  <c r="D6" i="1"/>
  <c r="J43" i="2" l="1"/>
  <c r="E12" i="1"/>
  <c r="E9" i="1"/>
  <c r="E13" i="1"/>
  <c r="J5" i="2"/>
  <c r="E14" i="1"/>
  <c r="E10" i="1"/>
  <c r="J8" i="2"/>
  <c r="E15" i="1"/>
  <c r="E11" i="1"/>
  <c r="J35" i="3"/>
  <c r="H35" i="3"/>
  <c r="F31" i="3"/>
  <c r="K28" i="3"/>
  <c r="C32" i="3" s="1"/>
  <c r="K18" i="3"/>
  <c r="C22" i="3" s="1"/>
  <c r="F22" i="3"/>
  <c r="G6" i="2"/>
  <c r="J6" i="2" s="1"/>
  <c r="I40" i="2"/>
  <c r="I42" i="2"/>
  <c r="J42" i="2" s="1"/>
  <c r="F6" i="2"/>
  <c r="J40" i="2"/>
  <c r="E7" i="1"/>
  <c r="H8" i="1"/>
  <c r="H12" i="1"/>
  <c r="H9" i="1"/>
  <c r="H13" i="1"/>
  <c r="H11" i="1"/>
  <c r="H15" i="1"/>
</calcChain>
</file>

<file path=xl/sharedStrings.xml><?xml version="1.0" encoding="utf-8"?>
<sst xmlns="http://schemas.openxmlformats.org/spreadsheetml/2006/main" count="119" uniqueCount="73">
  <si>
    <t>Los Costos de Producción</t>
  </si>
  <si>
    <t>Producto Total Producción (Litros)</t>
  </si>
  <si>
    <t>Costos Fijo ($)</t>
  </si>
  <si>
    <t>Costo Variable ($)</t>
  </si>
  <si>
    <t>Costo Total ($)</t>
  </si>
  <si>
    <t>Costo Marginal ($)</t>
  </si>
  <si>
    <t>Csoto Fijo Medio ($)</t>
  </si>
  <si>
    <t>Costo Variable Medio ($)</t>
  </si>
  <si>
    <t>Costo Total Medio ($)</t>
  </si>
  <si>
    <t>Q</t>
  </si>
  <si>
    <t>CF</t>
  </si>
  <si>
    <t>CV</t>
  </si>
  <si>
    <t>CT</t>
  </si>
  <si>
    <t>CM</t>
  </si>
  <si>
    <t>CFMe</t>
  </si>
  <si>
    <t>CVMe</t>
  </si>
  <si>
    <t>CTMe</t>
  </si>
  <si>
    <t>Infinito</t>
  </si>
  <si>
    <t>Indefinido</t>
  </si>
  <si>
    <t>1.- Encontrar: CT;CM;CFMe;CVMe;CTMe</t>
  </si>
  <si>
    <t>2.-Realizar un gráfico que conste CM; CTMe;CVMe</t>
  </si>
  <si>
    <t>Producción 2500 su precio es de 1,50</t>
  </si>
  <si>
    <t>Pvu</t>
  </si>
  <si>
    <t>A</t>
  </si>
  <si>
    <t>B</t>
  </si>
  <si>
    <t>C = AxB</t>
  </si>
  <si>
    <t>D</t>
  </si>
  <si>
    <t>E</t>
  </si>
  <si>
    <t>F = BxE</t>
  </si>
  <si>
    <t>G = D+F</t>
  </si>
  <si>
    <t>Cost Fij</t>
  </si>
  <si>
    <t>Cant</t>
  </si>
  <si>
    <t>YT</t>
  </si>
  <si>
    <t>Cvu</t>
  </si>
  <si>
    <t>CVT</t>
  </si>
  <si>
    <t>Cost Var Unit</t>
  </si>
  <si>
    <t>YT=CT</t>
  </si>
  <si>
    <t>Qe</t>
  </si>
  <si>
    <t>Ye=</t>
  </si>
  <si>
    <t>u=</t>
  </si>
  <si>
    <t>Capacidad Instaada</t>
  </si>
  <si>
    <t>Producción=</t>
  </si>
  <si>
    <t>YT=</t>
  </si>
  <si>
    <t>CVT=</t>
  </si>
  <si>
    <t>Fuente: Investigación de campo</t>
  </si>
  <si>
    <t>Elaborado: Carlos Izurieta R.</t>
  </si>
  <si>
    <t>Y=P*Q</t>
  </si>
  <si>
    <t>Ct=</t>
  </si>
  <si>
    <t>CF+CV</t>
  </si>
  <si>
    <t>unidades</t>
  </si>
  <si>
    <t>Y= P*Q</t>
  </si>
  <si>
    <t>PUNTO DE NIVELACIÓN</t>
  </si>
  <si>
    <t>AÑO 1</t>
  </si>
  <si>
    <t>1.- EN VOLUMENES FÍSICOS</t>
  </si>
  <si>
    <t>Qe   =</t>
  </si>
  <si>
    <t>Q e  =</t>
  </si>
  <si>
    <t>p - cvu</t>
  </si>
  <si>
    <t>-</t>
  </si>
  <si>
    <t>toneladas</t>
  </si>
  <si>
    <t>2.- EN TÉRMINOS MONETARIOS</t>
  </si>
  <si>
    <t>Ye   =</t>
  </si>
  <si>
    <t>1 - cvu/p</t>
  </si>
  <si>
    <t>Dólares</t>
  </si>
  <si>
    <t>3.- CÁLCULO DEL %  DE CAPACIDAD UTILIZADA</t>
  </si>
  <si>
    <t>u   =</t>
  </si>
  <si>
    <t>Y - ( cvu * Q )</t>
  </si>
  <si>
    <t>Y  Equilibrio</t>
  </si>
  <si>
    <t>C.T.  Equilibrio</t>
  </si>
  <si>
    <t xml:space="preserve">Ye </t>
  </si>
  <si>
    <t xml:space="preserve"> =</t>
  </si>
  <si>
    <t>CTe</t>
  </si>
  <si>
    <t>Precio Equilibrio</t>
  </si>
  <si>
    <t>Margen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</si>
</sst>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&quot;$&quot;\ * #,##0.00_);_(&quot;$&quot;\ * \(#,##0.00\);_(&quot;$&quot;\ * &quot;-&quot;??_);_(@_)"/>
    <numFmt numFmtId="165" formatCode="0.000"/>
    <numFmt numFmtId="166" formatCode="_(* #,##0.00_);_(* \(#,##0.00\);_(* &quot;-&quot;??_);_(@_)"/>
    <numFmt numFmtId="167" formatCode="#,##0.00_ ;\-#,##0.00\ "/>
    <numFmt numFmtId="168" formatCode="#,##0_ ;\-#,##0\ "/>
    <numFmt numFmtId="169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9"/>
      <name val="Calibri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name val="Arial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FF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8" xfId="0" applyBorder="1"/>
    <xf numFmtId="164" fontId="0" fillId="0" borderId="10" xfId="0" applyNumberFormat="1" applyBorder="1"/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0" xfId="0" applyBorder="1"/>
    <xf numFmtId="3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9" xfId="0" applyFill="1" applyBorder="1" applyAlignment="1">
      <alignment horizontal="center"/>
    </xf>
    <xf numFmtId="9" fontId="1" fillId="0" borderId="10" xfId="1" applyNumberFormat="1" applyFont="1" applyBorder="1"/>
    <xf numFmtId="164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3" fontId="0" fillId="0" borderId="10" xfId="0" applyNumberFormat="1" applyBorder="1"/>
    <xf numFmtId="0" fontId="0" fillId="0" borderId="22" xfId="0" applyFill="1" applyBorder="1" applyAlignment="1">
      <alignment horizontal="center"/>
    </xf>
    <xf numFmtId="164" fontId="0" fillId="0" borderId="0" xfId="0" applyNumberFormat="1"/>
    <xf numFmtId="0" fontId="0" fillId="0" borderId="11" xfId="0" applyBorder="1"/>
    <xf numFmtId="0" fontId="0" fillId="0" borderId="23" xfId="0" applyBorder="1"/>
    <xf numFmtId="164" fontId="0" fillId="0" borderId="0" xfId="0" applyNumberFormat="1" applyBorder="1"/>
    <xf numFmtId="0" fontId="3" fillId="0" borderId="0" xfId="0" applyFont="1" applyFill="1" applyBorder="1" applyAlignment="1">
      <alignment horizontal="left"/>
    </xf>
    <xf numFmtId="0" fontId="4" fillId="0" borderId="0" xfId="2"/>
    <xf numFmtId="3" fontId="0" fillId="0" borderId="14" xfId="0" applyNumberFormat="1" applyBorder="1"/>
    <xf numFmtId="2" fontId="0" fillId="0" borderId="13" xfId="0" applyNumberFormat="1" applyBorder="1" applyAlignment="1">
      <alignment horizontal="center"/>
    </xf>
    <xf numFmtId="2" fontId="1" fillId="0" borderId="21" xfId="3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1" fillId="0" borderId="9" xfId="3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9" xfId="3" applyNumberFormat="1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1" fillId="0" borderId="12" xfId="3" applyNumberFormat="1" applyFon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6" borderId="24" xfId="0" applyFont="1" applyFill="1" applyBorder="1" applyAlignment="1">
      <alignment vertical="center"/>
    </xf>
    <xf numFmtId="0" fontId="9" fillId="6" borderId="24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3" fontId="10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3" fontId="10" fillId="0" borderId="0" xfId="0" applyNumberFormat="1" applyFont="1" applyFill="1" applyAlignment="1">
      <alignment vertical="center"/>
    </xf>
    <xf numFmtId="37" fontId="8" fillId="0" borderId="26" xfId="4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vertical="center"/>
    </xf>
    <xf numFmtId="37" fontId="8" fillId="0" borderId="28" xfId="4" applyNumberFormat="1" applyFont="1" applyFill="1" applyBorder="1" applyAlignment="1">
      <alignment horizontal="center" vertical="center"/>
    </xf>
    <xf numFmtId="0" fontId="8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168" fontId="9" fillId="0" borderId="0" xfId="0" applyNumberFormat="1" applyFont="1" applyAlignment="1">
      <alignment horizontal="center" vertical="center"/>
    </xf>
    <xf numFmtId="167" fontId="9" fillId="0" borderId="29" xfId="0" applyNumberFormat="1" applyFont="1" applyBorder="1" applyAlignment="1">
      <alignment horizontal="center" vertical="center"/>
    </xf>
    <xf numFmtId="167" fontId="9" fillId="0" borderId="0" xfId="4" applyNumberFormat="1" applyFont="1" applyAlignment="1">
      <alignment horizontal="center" vertical="center"/>
    </xf>
    <xf numFmtId="169" fontId="8" fillId="0" borderId="26" xfId="4" applyNumberFormat="1" applyFont="1" applyFill="1" applyBorder="1" applyAlignment="1">
      <alignment vertical="center"/>
    </xf>
    <xf numFmtId="166" fontId="9" fillId="0" borderId="0" xfId="3" applyFont="1" applyAlignment="1">
      <alignment vertical="center"/>
    </xf>
    <xf numFmtId="169" fontId="8" fillId="0" borderId="28" xfId="4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4" fontId="10" fillId="0" borderId="24" xfId="0" applyNumberFormat="1" applyFont="1" applyBorder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9" fontId="9" fillId="0" borderId="0" xfId="1" applyFont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3" fontId="12" fillId="0" borderId="35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vertical="center"/>
    </xf>
    <xf numFmtId="2" fontId="1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2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3" fillId="0" borderId="0" xfId="0" applyFont="1" applyBorder="1"/>
    <xf numFmtId="0" fontId="13" fillId="0" borderId="0" xfId="0" applyFont="1" applyFill="1" applyBorder="1"/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3" fontId="12" fillId="0" borderId="37" xfId="0" applyNumberFormat="1" applyFont="1" applyBorder="1" applyAlignment="1">
      <alignment horizontal="center" vertical="center"/>
    </xf>
    <xf numFmtId="3" fontId="12" fillId="0" borderId="38" xfId="0" applyNumberFormat="1" applyFont="1" applyBorder="1" applyAlignment="1">
      <alignment horizontal="center" vertical="center"/>
    </xf>
    <xf numFmtId="2" fontId="12" fillId="0" borderId="35" xfId="0" applyNumberFormat="1" applyFont="1" applyBorder="1" applyAlignment="1">
      <alignment horizontal="center" vertical="center"/>
    </xf>
    <xf numFmtId="2" fontId="12" fillId="0" borderId="3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10" fillId="0" borderId="24" xfId="0" applyNumberFormat="1" applyFont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9" fontId="8" fillId="0" borderId="26" xfId="5" applyNumberFormat="1" applyFont="1" applyFill="1" applyBorder="1" applyAlignment="1">
      <alignment horizontal="center" vertical="center"/>
    </xf>
    <xf numFmtId="9" fontId="8" fillId="0" borderId="28" xfId="5" applyNumberFormat="1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8" fillId="7" borderId="27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</cellXfs>
  <cellStyles count="6">
    <cellStyle name="Millares 2" xfId="3" xr:uid="{00000000-0005-0000-0000-000000000000}"/>
    <cellStyle name="Millares 2 2" xfId="4" xr:uid="{00000000-0005-0000-0000-000001000000}"/>
    <cellStyle name="Normal" xfId="0" builtinId="0"/>
    <cellStyle name="Normal 3" xfId="2" xr:uid="{00000000-0005-0000-0000-000003000000}"/>
    <cellStyle name="Porcentaje" xfId="1" builtinId="5"/>
    <cellStyle name="Porcentual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CM,</a:t>
            </a:r>
            <a:r>
              <a:rPr lang="es-EC" baseline="0"/>
              <a:t> CTMe, CVMe</a:t>
            </a:r>
            <a:endParaRPr lang="es-EC"/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accent1"/>
              </a:solidFill>
            </a:ln>
          </c:spPr>
          <c:xVal>
            <c:numRef>
              <c:f>'Costos P'!$A$7:$A$16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'Costos P'!$E$7:$E$16</c:f>
              <c:numCache>
                <c:formatCode>0.00</c:formatCode>
                <c:ptCount val="10"/>
                <c:pt idx="0">
                  <c:v>22.5</c:v>
                </c:pt>
                <c:pt idx="1">
                  <c:v>12.5</c:v>
                </c:pt>
                <c:pt idx="2">
                  <c:v>10</c:v>
                </c:pt>
                <c:pt idx="3">
                  <c:v>7.5</c:v>
                </c:pt>
                <c:pt idx="4">
                  <c:v>10</c:v>
                </c:pt>
                <c:pt idx="5">
                  <c:v>15</c:v>
                </c:pt>
                <c:pt idx="6">
                  <c:v>16.199999999999989</c:v>
                </c:pt>
                <c:pt idx="7">
                  <c:v>21.300000000000011</c:v>
                </c:pt>
                <c:pt idx="8">
                  <c:v>28.699999999999989</c:v>
                </c:pt>
                <c:pt idx="9">
                  <c:v>33.800000000000011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5E-42A5-AC3D-71D0BC6FE171}"/>
            </c:ext>
          </c:extLst>
        </c:ser>
        <c:ser>
          <c:idx val="1"/>
          <c:order val="1"/>
          <c:spPr>
            <a:ln w="28575">
              <a:solidFill>
                <a:srgbClr val="FF0000"/>
              </a:solidFill>
            </a:ln>
          </c:spPr>
          <c:xVal>
            <c:numRef>
              <c:f>'Costos P'!$A$7:$A$16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'Costos P'!$G$7:$G$16</c:f>
              <c:numCache>
                <c:formatCode>0.00</c:formatCode>
                <c:ptCount val="10"/>
                <c:pt idx="0">
                  <c:v>22.5</c:v>
                </c:pt>
                <c:pt idx="1">
                  <c:v>17.5</c:v>
                </c:pt>
                <c:pt idx="2">
                  <c:v>15</c:v>
                </c:pt>
                <c:pt idx="3">
                  <c:v>13.125</c:v>
                </c:pt>
                <c:pt idx="4">
                  <c:v>12.5</c:v>
                </c:pt>
                <c:pt idx="5">
                  <c:v>12.916666666666666</c:v>
                </c:pt>
                <c:pt idx="6">
                  <c:v>13.385714285714286</c:v>
                </c:pt>
                <c:pt idx="7">
                  <c:v>14.375</c:v>
                </c:pt>
                <c:pt idx="8">
                  <c:v>15.966666666666665</c:v>
                </c:pt>
                <c:pt idx="9">
                  <c:v>17.75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5E-42A5-AC3D-71D0BC6FE171}"/>
            </c:ext>
          </c:extLst>
        </c:ser>
        <c:ser>
          <c:idx val="2"/>
          <c:order val="2"/>
          <c:spPr>
            <a:ln w="28575">
              <a:solidFill>
                <a:schemeClr val="accent3"/>
              </a:solidFill>
            </a:ln>
          </c:spPr>
          <c:xVal>
            <c:numRef>
              <c:f>'Costos P'!$A$7:$A$16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'Costos P'!$H$7:$H$16</c:f>
              <c:numCache>
                <c:formatCode>0.00</c:formatCode>
                <c:ptCount val="10"/>
                <c:pt idx="0">
                  <c:v>67.5</c:v>
                </c:pt>
                <c:pt idx="1">
                  <c:v>40</c:v>
                </c:pt>
                <c:pt idx="2">
                  <c:v>30</c:v>
                </c:pt>
                <c:pt idx="3">
                  <c:v>24.375</c:v>
                </c:pt>
                <c:pt idx="4">
                  <c:v>21.5</c:v>
                </c:pt>
                <c:pt idx="5">
                  <c:v>20.416666666666668</c:v>
                </c:pt>
                <c:pt idx="6">
                  <c:v>19.814285714285713</c:v>
                </c:pt>
                <c:pt idx="7">
                  <c:v>20</c:v>
                </c:pt>
                <c:pt idx="8">
                  <c:v>20.966666666666665</c:v>
                </c:pt>
                <c:pt idx="9">
                  <c:v>22.25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5E-42A5-AC3D-71D0BC6FE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497360"/>
        <c:axId val="538497752"/>
      </c:scatterChart>
      <c:valAx>
        <c:axId val="53849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</a:p>
            </c:rich>
          </c:tx>
          <c:layout>
            <c:manualLayout>
              <c:xMode val="edge"/>
              <c:yMode val="edge"/>
              <c:x val="0.82613648293963249"/>
              <c:y val="0.753680373286672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538497752"/>
        <c:crosses val="autoZero"/>
        <c:crossBetween val="midCat"/>
      </c:valAx>
      <c:valAx>
        <c:axId val="5384977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5384973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08858267716534E-2"/>
          <c:y val="2.8965854208558059E-2"/>
          <c:w val="0.73709882618839306"/>
          <c:h val="0.86130983030462482"/>
        </c:manualLayout>
      </c:layout>
      <c:scatterChart>
        <c:scatterStyle val="lineMarker"/>
        <c:varyColors val="0"/>
        <c:ser>
          <c:idx val="0"/>
          <c:order val="0"/>
          <c:tx>
            <c:strRef>
              <c:f>'P.E.'!$F$3</c:f>
              <c:strCache>
                <c:ptCount val="1"/>
                <c:pt idx="0">
                  <c:v>YT</c:v>
                </c:pt>
              </c:strCache>
            </c:strRef>
          </c:tx>
          <c:trendline>
            <c:trendlineType val="linear"/>
            <c:dispRSqr val="0"/>
            <c:dispEq val="0"/>
          </c:trendline>
          <c:xVal>
            <c:numRef>
              <c:f>'P.E.'!$E$4:$E$8</c:f>
              <c:numCache>
                <c:formatCode>#,##0</c:formatCode>
                <c:ptCount val="5"/>
                <c:pt idx="0" formatCode="General">
                  <c:v>0</c:v>
                </c:pt>
                <c:pt idx="1">
                  <c:v>1000</c:v>
                </c:pt>
                <c:pt idx="2" formatCode="0.00">
                  <c:v>1777.7777777777781</c:v>
                </c:pt>
                <c:pt idx="3" formatCode="General">
                  <c:v>2000</c:v>
                </c:pt>
                <c:pt idx="4" formatCode="General">
                  <c:v>2200</c:v>
                </c:pt>
              </c:numCache>
            </c:numRef>
          </c:xVal>
          <c:yVal>
            <c:numRef>
              <c:f>'P.E.'!$F$4:$F$8</c:f>
              <c:numCache>
                <c:formatCode>General</c:formatCode>
                <c:ptCount val="5"/>
                <c:pt idx="0">
                  <c:v>0</c:v>
                </c:pt>
                <c:pt idx="1">
                  <c:v>1200</c:v>
                </c:pt>
                <c:pt idx="2" formatCode="0.00">
                  <c:v>2133.3333333333335</c:v>
                </c:pt>
                <c:pt idx="3">
                  <c:v>2400</c:v>
                </c:pt>
                <c:pt idx="4">
                  <c:v>2640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95-40E4-A5C0-33FAD561C65A}"/>
            </c:ext>
          </c:extLst>
        </c:ser>
        <c:ser>
          <c:idx val="1"/>
          <c:order val="1"/>
          <c:tx>
            <c:strRef>
              <c:f>'P.E.'!$G$3</c:f>
              <c:strCache>
                <c:ptCount val="1"/>
                <c:pt idx="0">
                  <c:v>CF</c:v>
                </c:pt>
              </c:strCache>
            </c:strRef>
          </c:tx>
          <c:xVal>
            <c:numRef>
              <c:f>'P.E.'!$E$4:$E$8</c:f>
              <c:numCache>
                <c:formatCode>#,##0</c:formatCode>
                <c:ptCount val="5"/>
                <c:pt idx="0" formatCode="General">
                  <c:v>0</c:v>
                </c:pt>
                <c:pt idx="1">
                  <c:v>1000</c:v>
                </c:pt>
                <c:pt idx="2" formatCode="0.00">
                  <c:v>1777.7777777777781</c:v>
                </c:pt>
                <c:pt idx="3" formatCode="General">
                  <c:v>2000</c:v>
                </c:pt>
                <c:pt idx="4" formatCode="General">
                  <c:v>2200</c:v>
                </c:pt>
              </c:numCache>
            </c:numRef>
          </c:xVal>
          <c:yVal>
            <c:numRef>
              <c:f>'P.E.'!$G$4:$G$8</c:f>
              <c:numCache>
                <c:formatCode>_("$"\ * #,##0.00_);_("$"\ * \(#,##0.00\);_("$"\ * "-"??_);_(@_)</c:formatCode>
                <c:ptCount val="5"/>
                <c:pt idx="0">
                  <c:v>800</c:v>
                </c:pt>
                <c:pt idx="1">
                  <c:v>800</c:v>
                </c:pt>
                <c:pt idx="2">
                  <c:v>800</c:v>
                </c:pt>
                <c:pt idx="3">
                  <c:v>800</c:v>
                </c:pt>
                <c:pt idx="4">
                  <c:v>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95-40E4-A5C0-33FAD561C65A}"/>
            </c:ext>
          </c:extLst>
        </c:ser>
        <c:ser>
          <c:idx val="2"/>
          <c:order val="2"/>
          <c:tx>
            <c:strRef>
              <c:f>'P.E.'!$I$3</c:f>
              <c:strCache>
                <c:ptCount val="1"/>
                <c:pt idx="0">
                  <c:v>CVT</c:v>
                </c:pt>
              </c:strCache>
            </c:strRef>
          </c:tx>
          <c:xVal>
            <c:numRef>
              <c:f>'P.E.'!$E$4:$E$8</c:f>
              <c:numCache>
                <c:formatCode>#,##0</c:formatCode>
                <c:ptCount val="5"/>
                <c:pt idx="0" formatCode="General">
                  <c:v>0</c:v>
                </c:pt>
                <c:pt idx="1">
                  <c:v>1000</c:v>
                </c:pt>
                <c:pt idx="2" formatCode="0.00">
                  <c:v>1777.7777777777781</c:v>
                </c:pt>
                <c:pt idx="3" formatCode="General">
                  <c:v>2000</c:v>
                </c:pt>
                <c:pt idx="4" formatCode="General">
                  <c:v>2200</c:v>
                </c:pt>
              </c:numCache>
            </c:numRef>
          </c:xVal>
          <c:yVal>
            <c:numRef>
              <c:f>'P.E.'!$I$4:$I$8</c:f>
              <c:numCache>
                <c:formatCode>0.000</c:formatCode>
                <c:ptCount val="5"/>
                <c:pt idx="0">
                  <c:v>0</c:v>
                </c:pt>
                <c:pt idx="1">
                  <c:v>750</c:v>
                </c:pt>
                <c:pt idx="2">
                  <c:v>1333.3333333333335</c:v>
                </c:pt>
                <c:pt idx="3">
                  <c:v>1500</c:v>
                </c:pt>
                <c:pt idx="4">
                  <c:v>1650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95-40E4-A5C0-33FAD561C65A}"/>
            </c:ext>
          </c:extLst>
        </c:ser>
        <c:ser>
          <c:idx val="3"/>
          <c:order val="3"/>
          <c:tx>
            <c:strRef>
              <c:f>'P.E.'!$J$3</c:f>
              <c:strCache>
                <c:ptCount val="1"/>
                <c:pt idx="0">
                  <c:v>CT</c:v>
                </c:pt>
              </c:strCache>
            </c:strRef>
          </c:tx>
          <c:xVal>
            <c:numRef>
              <c:f>'P.E.'!$E$4:$E$8</c:f>
              <c:numCache>
                <c:formatCode>#,##0</c:formatCode>
                <c:ptCount val="5"/>
                <c:pt idx="0" formatCode="General">
                  <c:v>0</c:v>
                </c:pt>
                <c:pt idx="1">
                  <c:v>1000</c:v>
                </c:pt>
                <c:pt idx="2" formatCode="0.00">
                  <c:v>1777.7777777777781</c:v>
                </c:pt>
                <c:pt idx="3" formatCode="General">
                  <c:v>2000</c:v>
                </c:pt>
                <c:pt idx="4" formatCode="General">
                  <c:v>2200</c:v>
                </c:pt>
              </c:numCache>
            </c:numRef>
          </c:xVal>
          <c:yVal>
            <c:numRef>
              <c:f>'P.E.'!$J$4:$J$8</c:f>
              <c:numCache>
                <c:formatCode>0.00</c:formatCode>
                <c:ptCount val="5"/>
                <c:pt idx="0">
                  <c:v>800</c:v>
                </c:pt>
                <c:pt idx="1">
                  <c:v>1550</c:v>
                </c:pt>
                <c:pt idx="2">
                  <c:v>2133.3333333333335</c:v>
                </c:pt>
                <c:pt idx="3">
                  <c:v>2300</c:v>
                </c:pt>
                <c:pt idx="4">
                  <c:v>2450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95-40E4-A5C0-33FAD561C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866608"/>
        <c:axId val="456869744"/>
      </c:scatterChart>
      <c:valAx>
        <c:axId val="45686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456869744"/>
        <c:crosses val="autoZero"/>
        <c:crossBetween val="midCat"/>
      </c:valAx>
      <c:valAx>
        <c:axId val="456869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68666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Punto</a:t>
            </a:r>
            <a:r>
              <a:rPr lang="es-EC" baseline="0"/>
              <a:t> de Nivelación</a:t>
            </a:r>
            <a:endParaRPr lang="es-EC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'P.E.'!$F$38</c:f>
              <c:strCache>
                <c:ptCount val="1"/>
                <c:pt idx="0">
                  <c:v>YT</c:v>
                </c:pt>
              </c:strCache>
            </c:strRef>
          </c:tx>
          <c:spPr>
            <a:ln w="28575">
              <a:solidFill>
                <a:schemeClr val="tx2"/>
              </a:solidFill>
            </a:ln>
          </c:spPr>
          <c:marker>
            <c:symbol val="x"/>
            <c:size val="7"/>
          </c:marker>
          <c:xVal>
            <c:numRef>
              <c:f>'P.E.'!$E$39:$E$43</c:f>
              <c:numCache>
                <c:formatCode>0.00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53.42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'P.E.'!$F$39:$F$43</c:f>
              <c:numCache>
                <c:formatCode>0.00</c:formatCode>
                <c:ptCount val="5"/>
                <c:pt idx="0">
                  <c:v>0</c:v>
                </c:pt>
                <c:pt idx="1">
                  <c:v>150000</c:v>
                </c:pt>
                <c:pt idx="2">
                  <c:v>267100</c:v>
                </c:pt>
                <c:pt idx="3">
                  <c:v>450000</c:v>
                </c:pt>
                <c:pt idx="4">
                  <c:v>500000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AD-4558-95B3-A42B1B440515}"/>
            </c:ext>
          </c:extLst>
        </c:ser>
        <c:ser>
          <c:idx val="1"/>
          <c:order val="1"/>
          <c:tx>
            <c:strRef>
              <c:f>'P.E.'!$G$38</c:f>
              <c:strCache>
                <c:ptCount val="1"/>
                <c:pt idx="0">
                  <c:v>CF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5"/>
          </c:marker>
          <c:xVal>
            <c:numRef>
              <c:f>'P.E.'!$E$39:$E$43</c:f>
              <c:numCache>
                <c:formatCode>0.00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53.42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'P.E.'!$G$39:$G$43</c:f>
              <c:numCache>
                <c:formatCode>0.00</c:formatCode>
                <c:ptCount val="5"/>
                <c:pt idx="0">
                  <c:v>77857.899999999994</c:v>
                </c:pt>
                <c:pt idx="1">
                  <c:v>77857.899999999994</c:v>
                </c:pt>
                <c:pt idx="2">
                  <c:v>77857.899999999994</c:v>
                </c:pt>
                <c:pt idx="3">
                  <c:v>77857.899999999994</c:v>
                </c:pt>
                <c:pt idx="4">
                  <c:v>77857.899999999994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AD-4558-95B3-A42B1B440515}"/>
            </c:ext>
          </c:extLst>
        </c:ser>
        <c:ser>
          <c:idx val="2"/>
          <c:order val="2"/>
          <c:tx>
            <c:strRef>
              <c:f>'P.E.'!$J$38</c:f>
              <c:strCache>
                <c:ptCount val="1"/>
                <c:pt idx="0">
                  <c:v>CT</c:v>
                </c:pt>
              </c:strCache>
            </c:strRef>
          </c:tx>
          <c:spPr>
            <a:ln w="28575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7"/>
          </c:marker>
          <c:xVal>
            <c:numRef>
              <c:f>'P.E.'!$E$39:$E$43</c:f>
              <c:numCache>
                <c:formatCode>0.00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53.42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'P.E.'!$J$39:$J$43</c:f>
              <c:numCache>
                <c:formatCode>0.00</c:formatCode>
                <c:ptCount val="5"/>
                <c:pt idx="0">
                  <c:v>77857.899999999994</c:v>
                </c:pt>
                <c:pt idx="1">
                  <c:v>184135.9</c:v>
                </c:pt>
                <c:pt idx="2">
                  <c:v>267103.592</c:v>
                </c:pt>
                <c:pt idx="3">
                  <c:v>396691.9</c:v>
                </c:pt>
                <c:pt idx="4">
                  <c:v>432117.9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AD-4558-95B3-A42B1B440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870136"/>
        <c:axId val="456870528"/>
      </c:scatterChart>
      <c:valAx>
        <c:axId val="456870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Q, $, %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456870528"/>
        <c:crosses val="autoZero"/>
        <c:crossBetween val="midCat"/>
      </c:valAx>
      <c:valAx>
        <c:axId val="456870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Costos e Ingrsos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568701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'P.E.'!$I$38</c:f>
              <c:strCache>
                <c:ptCount val="1"/>
                <c:pt idx="0">
                  <c:v>CVT</c:v>
                </c:pt>
              </c:strCache>
            </c:strRef>
          </c:tx>
          <c:spPr>
            <a:ln w="28575"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xVal>
            <c:numRef>
              <c:f>'P.E.'!$E$39:$E$43</c:f>
              <c:numCache>
                <c:formatCode>0.00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53.42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'P.E.'!$I$39:$I$43</c:f>
              <c:numCache>
                <c:formatCode>0.00</c:formatCode>
                <c:ptCount val="5"/>
                <c:pt idx="0">
                  <c:v>0</c:v>
                </c:pt>
                <c:pt idx="1">
                  <c:v>106278</c:v>
                </c:pt>
                <c:pt idx="2">
                  <c:v>189245.69200000001</c:v>
                </c:pt>
                <c:pt idx="3">
                  <c:v>318834</c:v>
                </c:pt>
                <c:pt idx="4">
                  <c:v>354260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57-4D8F-BCFE-0C080737B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866216"/>
        <c:axId val="541266008"/>
      </c:scatterChart>
      <c:valAx>
        <c:axId val="45686621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541266008"/>
        <c:crosses val="autoZero"/>
        <c:crossBetween val="midCat"/>
      </c:valAx>
      <c:valAx>
        <c:axId val="5412660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568662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Punto</a:t>
            </a:r>
            <a:r>
              <a:rPr lang="es-EC" baseline="0"/>
              <a:t> de Nivelación</a:t>
            </a:r>
            <a:endParaRPr lang="es-EC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'P.E.'!$F$3</c:f>
              <c:strCache>
                <c:ptCount val="1"/>
                <c:pt idx="0">
                  <c:v>YT</c:v>
                </c:pt>
              </c:strCache>
            </c:strRef>
          </c:tx>
          <c:spPr>
            <a:ln w="28575">
              <a:solidFill>
                <a:schemeClr val="tx2"/>
              </a:solidFill>
            </a:ln>
          </c:spPr>
          <c:xVal>
            <c:numRef>
              <c:f>'P.E.'!$E$4:$E$8</c:f>
              <c:numCache>
                <c:formatCode>#,##0</c:formatCode>
                <c:ptCount val="5"/>
                <c:pt idx="0" formatCode="General">
                  <c:v>0</c:v>
                </c:pt>
                <c:pt idx="1">
                  <c:v>1000</c:v>
                </c:pt>
                <c:pt idx="2" formatCode="0.00">
                  <c:v>1777.7777777777781</c:v>
                </c:pt>
                <c:pt idx="3" formatCode="General">
                  <c:v>2000</c:v>
                </c:pt>
                <c:pt idx="4" formatCode="General">
                  <c:v>2200</c:v>
                </c:pt>
              </c:numCache>
            </c:numRef>
          </c:xVal>
          <c:yVal>
            <c:numRef>
              <c:f>'P.E.'!$F$4:$F$8</c:f>
              <c:numCache>
                <c:formatCode>General</c:formatCode>
                <c:ptCount val="5"/>
                <c:pt idx="0">
                  <c:v>0</c:v>
                </c:pt>
                <c:pt idx="1">
                  <c:v>1200</c:v>
                </c:pt>
                <c:pt idx="2" formatCode="0.00">
                  <c:v>2133.3333333333335</c:v>
                </c:pt>
                <c:pt idx="3">
                  <c:v>2400</c:v>
                </c:pt>
                <c:pt idx="4">
                  <c:v>2640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2A-4F5A-BEFF-1EBB7180CA5E}"/>
            </c:ext>
          </c:extLst>
        </c:ser>
        <c:ser>
          <c:idx val="1"/>
          <c:order val="1"/>
          <c:tx>
            <c:strRef>
              <c:f>'P.E.'!$G$3</c:f>
              <c:strCache>
                <c:ptCount val="1"/>
                <c:pt idx="0">
                  <c:v>CF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</a:ln>
          </c:spPr>
          <c:xVal>
            <c:numRef>
              <c:f>'P.E.'!$E$4:$E$8</c:f>
              <c:numCache>
                <c:formatCode>#,##0</c:formatCode>
                <c:ptCount val="5"/>
                <c:pt idx="0" formatCode="General">
                  <c:v>0</c:v>
                </c:pt>
                <c:pt idx="1">
                  <c:v>1000</c:v>
                </c:pt>
                <c:pt idx="2" formatCode="0.00">
                  <c:v>1777.7777777777781</c:v>
                </c:pt>
                <c:pt idx="3" formatCode="General">
                  <c:v>2000</c:v>
                </c:pt>
                <c:pt idx="4" formatCode="General">
                  <c:v>2200</c:v>
                </c:pt>
              </c:numCache>
            </c:numRef>
          </c:xVal>
          <c:yVal>
            <c:numRef>
              <c:f>'P.E.'!$G$4:$G$8</c:f>
              <c:numCache>
                <c:formatCode>_("$"\ * #,##0.00_);_("$"\ * \(#,##0.00\);_("$"\ * "-"??_);_(@_)</c:formatCode>
                <c:ptCount val="5"/>
                <c:pt idx="0">
                  <c:v>800</c:v>
                </c:pt>
                <c:pt idx="1">
                  <c:v>800</c:v>
                </c:pt>
                <c:pt idx="2">
                  <c:v>800</c:v>
                </c:pt>
                <c:pt idx="3">
                  <c:v>800</c:v>
                </c:pt>
                <c:pt idx="4">
                  <c:v>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2A-4F5A-BEFF-1EBB7180CA5E}"/>
            </c:ext>
          </c:extLst>
        </c:ser>
        <c:ser>
          <c:idx val="2"/>
          <c:order val="2"/>
          <c:tx>
            <c:strRef>
              <c:f>'P.E.'!$J$3</c:f>
              <c:strCache>
                <c:ptCount val="1"/>
                <c:pt idx="0">
                  <c:v>CT</c:v>
                </c:pt>
              </c:strCache>
            </c:strRef>
          </c:tx>
          <c:spPr>
            <a:ln w="28575">
              <a:solidFill>
                <a:schemeClr val="accent3">
                  <a:lumMod val="50000"/>
                </a:schemeClr>
              </a:solidFill>
            </a:ln>
          </c:spPr>
          <c:xVal>
            <c:numRef>
              <c:f>'P.E.'!$E$4:$E$8</c:f>
              <c:numCache>
                <c:formatCode>#,##0</c:formatCode>
                <c:ptCount val="5"/>
                <c:pt idx="0" formatCode="General">
                  <c:v>0</c:v>
                </c:pt>
                <c:pt idx="1">
                  <c:v>1000</c:v>
                </c:pt>
                <c:pt idx="2" formatCode="0.00">
                  <c:v>1777.7777777777781</c:v>
                </c:pt>
                <c:pt idx="3" formatCode="General">
                  <c:v>2000</c:v>
                </c:pt>
                <c:pt idx="4" formatCode="General">
                  <c:v>2200</c:v>
                </c:pt>
              </c:numCache>
            </c:numRef>
          </c:xVal>
          <c:yVal>
            <c:numRef>
              <c:f>'P.E.'!$J$4:$J$8</c:f>
              <c:numCache>
                <c:formatCode>0.00</c:formatCode>
                <c:ptCount val="5"/>
                <c:pt idx="0">
                  <c:v>800</c:v>
                </c:pt>
                <c:pt idx="1">
                  <c:v>1550</c:v>
                </c:pt>
                <c:pt idx="2">
                  <c:v>2133.3333333333335</c:v>
                </c:pt>
                <c:pt idx="3">
                  <c:v>2300</c:v>
                </c:pt>
                <c:pt idx="4">
                  <c:v>2450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2A-4F5A-BEFF-1EBB7180C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265224"/>
        <c:axId val="541269928"/>
      </c:scatterChart>
      <c:valAx>
        <c:axId val="5412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C"/>
                  <a:t>Cantidad</a:t>
                </a:r>
                <a:r>
                  <a:rPr lang="es-EC" baseline="0"/>
                  <a:t> (Qe)</a:t>
                </a:r>
                <a:endParaRPr lang="es-EC"/>
              </a:p>
            </c:rich>
          </c:tx>
          <c:layout>
            <c:manualLayout>
              <c:xMode val="edge"/>
              <c:yMode val="edge"/>
              <c:x val="0.73174081364829391"/>
              <c:y val="0.8786803732866724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541269928"/>
        <c:crosses val="autoZero"/>
        <c:crossBetween val="midCat"/>
      </c:valAx>
      <c:valAx>
        <c:axId val="541269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C"/>
                  <a:t>CF;CT;YT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107862350539515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5412652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3</xdr:row>
      <xdr:rowOff>457200</xdr:rowOff>
    </xdr:from>
    <xdr:to>
      <xdr:col>14</xdr:col>
      <xdr:colOff>409575</xdr:colOff>
      <xdr:row>16</xdr:row>
      <xdr:rowOff>161925</xdr:rowOff>
    </xdr:to>
    <xdr:graphicFrame macro="">
      <xdr:nvGraphicFramePr>
        <xdr:cNvPr id="2" name="7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14</xdr:row>
      <xdr:rowOff>0</xdr:rowOff>
    </xdr:from>
    <xdr:to>
      <xdr:col>16</xdr:col>
      <xdr:colOff>352425</xdr:colOff>
      <xdr:row>31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333375</xdr:colOff>
      <xdr:row>43</xdr:row>
      <xdr:rowOff>180975</xdr:rowOff>
    </xdr:from>
    <xdr:to>
      <xdr:col>8</xdr:col>
      <xdr:colOff>847725</xdr:colOff>
      <xdr:row>58</xdr:row>
      <xdr:rowOff>57150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44</xdr:row>
      <xdr:rowOff>180975</xdr:rowOff>
    </xdr:from>
    <xdr:to>
      <xdr:col>16</xdr:col>
      <xdr:colOff>38100</xdr:colOff>
      <xdr:row>59</xdr:row>
      <xdr:rowOff>57150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</xdr:row>
      <xdr:rowOff>171450</xdr:rowOff>
    </xdr:from>
    <xdr:to>
      <xdr:col>4</xdr:col>
      <xdr:colOff>523875</xdr:colOff>
      <xdr:row>31</xdr:row>
      <xdr:rowOff>57150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0.30075</cdr:x>
      <cdr:y>0.05012</cdr:y>
    </cdr:from>
    <cdr:to>
      <cdr:x>0.72556</cdr:x>
      <cdr:y>0.11456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24000" y="200026"/>
          <a:ext cx="21526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/>
            <a:t>PUNTO DE EQUILIBRIO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ACRE%202018%20OC/ABRIL%202018/AGRO/GER%20I/Portafolio%20Gerencia/Ejercicios%20Base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p. PURA Lineal"/>
      <sheetName val="POTENCIAL"/>
      <sheetName val="Extrap. COMBIN. Lineal"/>
      <sheetName val="PYG"/>
      <sheetName val="Ingresos"/>
      <sheetName val="RESUM COSTOS"/>
      <sheetName val="EQUILIBRIO"/>
      <sheetName val="CTN"/>
      <sheetName val="F. U."/>
      <sheetName val="VEA"/>
      <sheetName val="VAN"/>
      <sheetName val="TI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2:H19"/>
  <sheetViews>
    <sheetView topLeftCell="A3" workbookViewId="0">
      <selection activeCell="A22" sqref="A22"/>
    </sheetView>
  </sheetViews>
  <sheetFormatPr baseColWidth="10" defaultRowHeight="14.25" x14ac:dyDescent="0.45"/>
  <sheetData>
    <row r="2" spans="1:8" x14ac:dyDescent="0.45">
      <c r="A2" s="1" t="s">
        <v>0</v>
      </c>
    </row>
    <row r="3" spans="1:8" ht="9" customHeight="1" thickBot="1" x14ac:dyDescent="0.5"/>
    <row r="4" spans="1:8" ht="57.75" customHeight="1" thickBot="1" x14ac:dyDescent="0.5">
      <c r="A4" s="2" t="s">
        <v>1</v>
      </c>
      <c r="B4" s="3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5" t="s">
        <v>8</v>
      </c>
    </row>
    <row r="5" spans="1:8" ht="14.65" thickBot="1" x14ac:dyDescent="0.5">
      <c r="A5" s="6" t="s">
        <v>9</v>
      </c>
      <c r="B5" s="7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9" t="s">
        <v>16</v>
      </c>
    </row>
    <row r="6" spans="1:8" x14ac:dyDescent="0.45">
      <c r="A6" s="10">
        <v>0</v>
      </c>
      <c r="B6" s="11">
        <v>45</v>
      </c>
      <c r="C6" s="12">
        <v>0</v>
      </c>
      <c r="D6" s="12">
        <f>B6+C6</f>
        <v>45</v>
      </c>
      <c r="E6" s="12">
        <v>0</v>
      </c>
      <c r="F6" s="12" t="s">
        <v>17</v>
      </c>
      <c r="G6" s="12" t="s">
        <v>18</v>
      </c>
      <c r="H6" s="13" t="s">
        <v>17</v>
      </c>
    </row>
    <row r="7" spans="1:8" x14ac:dyDescent="0.45">
      <c r="A7" s="14">
        <v>1</v>
      </c>
      <c r="B7" s="15">
        <v>45</v>
      </c>
      <c r="C7" s="16">
        <v>22.5</v>
      </c>
      <c r="D7" s="12">
        <f t="shared" ref="D7:D16" si="0">B7+C7</f>
        <v>67.5</v>
      </c>
      <c r="E7" s="17">
        <f>D7-D6</f>
        <v>22.5</v>
      </c>
      <c r="F7" s="17">
        <f>B7/A7</f>
        <v>45</v>
      </c>
      <c r="G7" s="17">
        <f t="shared" ref="G7:G16" si="1">C7/A7</f>
        <v>22.5</v>
      </c>
      <c r="H7" s="18">
        <f>D7/A7</f>
        <v>67.5</v>
      </c>
    </row>
    <row r="8" spans="1:8" x14ac:dyDescent="0.45">
      <c r="A8" s="14">
        <v>2</v>
      </c>
      <c r="B8" s="15">
        <v>45</v>
      </c>
      <c r="C8" s="16">
        <v>35</v>
      </c>
      <c r="D8" s="12">
        <f t="shared" si="0"/>
        <v>80</v>
      </c>
      <c r="E8" s="17">
        <f>D8-D7</f>
        <v>12.5</v>
      </c>
      <c r="F8" s="17">
        <f>B8/A8</f>
        <v>22.5</v>
      </c>
      <c r="G8" s="17">
        <f t="shared" si="1"/>
        <v>17.5</v>
      </c>
      <c r="H8" s="18">
        <f>D8/A8</f>
        <v>40</v>
      </c>
    </row>
    <row r="9" spans="1:8" x14ac:dyDescent="0.45">
      <c r="A9" s="14">
        <v>3</v>
      </c>
      <c r="B9" s="15">
        <v>45</v>
      </c>
      <c r="C9" s="16">
        <v>45</v>
      </c>
      <c r="D9" s="12">
        <f t="shared" si="0"/>
        <v>90</v>
      </c>
      <c r="E9" s="17">
        <f>D9-D8</f>
        <v>10</v>
      </c>
      <c r="F9" s="17">
        <f>B9/A9</f>
        <v>15</v>
      </c>
      <c r="G9" s="17">
        <f t="shared" si="1"/>
        <v>15</v>
      </c>
      <c r="H9" s="18">
        <f t="shared" ref="H9:H16" si="2">D9/A9</f>
        <v>30</v>
      </c>
    </row>
    <row r="10" spans="1:8" x14ac:dyDescent="0.45">
      <c r="A10" s="14">
        <v>4</v>
      </c>
      <c r="B10" s="15">
        <v>45</v>
      </c>
      <c r="C10" s="16">
        <v>52.5</v>
      </c>
      <c r="D10" s="12">
        <f t="shared" si="0"/>
        <v>97.5</v>
      </c>
      <c r="E10" s="17">
        <f t="shared" ref="E10:E16" si="3">D10-D9</f>
        <v>7.5</v>
      </c>
      <c r="F10" s="17">
        <f t="shared" ref="F10:F16" si="4">B10/A10</f>
        <v>11.25</v>
      </c>
      <c r="G10" s="17">
        <f t="shared" si="1"/>
        <v>13.125</v>
      </c>
      <c r="H10" s="18">
        <f t="shared" si="2"/>
        <v>24.375</v>
      </c>
    </row>
    <row r="11" spans="1:8" x14ac:dyDescent="0.45">
      <c r="A11" s="14">
        <v>5</v>
      </c>
      <c r="B11" s="15">
        <v>45</v>
      </c>
      <c r="C11" s="16">
        <v>62.5</v>
      </c>
      <c r="D11" s="12">
        <f t="shared" si="0"/>
        <v>107.5</v>
      </c>
      <c r="E11" s="17">
        <f t="shared" si="3"/>
        <v>10</v>
      </c>
      <c r="F11" s="17">
        <f t="shared" si="4"/>
        <v>9</v>
      </c>
      <c r="G11" s="17">
        <f t="shared" si="1"/>
        <v>12.5</v>
      </c>
      <c r="H11" s="18">
        <f t="shared" si="2"/>
        <v>21.5</v>
      </c>
    </row>
    <row r="12" spans="1:8" x14ac:dyDescent="0.45">
      <c r="A12" s="14">
        <v>6</v>
      </c>
      <c r="B12" s="15">
        <v>45</v>
      </c>
      <c r="C12" s="16">
        <v>77.5</v>
      </c>
      <c r="D12" s="12">
        <f t="shared" si="0"/>
        <v>122.5</v>
      </c>
      <c r="E12" s="17">
        <f t="shared" si="3"/>
        <v>15</v>
      </c>
      <c r="F12" s="17">
        <f t="shared" si="4"/>
        <v>7.5</v>
      </c>
      <c r="G12" s="17">
        <f t="shared" si="1"/>
        <v>12.916666666666666</v>
      </c>
      <c r="H12" s="18">
        <f t="shared" si="2"/>
        <v>20.416666666666668</v>
      </c>
    </row>
    <row r="13" spans="1:8" x14ac:dyDescent="0.45">
      <c r="A13" s="14">
        <v>7</v>
      </c>
      <c r="B13" s="15">
        <v>45</v>
      </c>
      <c r="C13" s="16">
        <v>93.7</v>
      </c>
      <c r="D13" s="12">
        <f t="shared" si="0"/>
        <v>138.69999999999999</v>
      </c>
      <c r="E13" s="17">
        <f t="shared" si="3"/>
        <v>16.199999999999989</v>
      </c>
      <c r="F13" s="17">
        <f t="shared" si="4"/>
        <v>6.4285714285714288</v>
      </c>
      <c r="G13" s="17">
        <f t="shared" si="1"/>
        <v>13.385714285714286</v>
      </c>
      <c r="H13" s="18">
        <f t="shared" si="2"/>
        <v>19.814285714285713</v>
      </c>
    </row>
    <row r="14" spans="1:8" x14ac:dyDescent="0.45">
      <c r="A14" s="14">
        <v>8</v>
      </c>
      <c r="B14" s="15">
        <v>45</v>
      </c>
      <c r="C14" s="16">
        <v>115</v>
      </c>
      <c r="D14" s="12">
        <f t="shared" si="0"/>
        <v>160</v>
      </c>
      <c r="E14" s="17">
        <f t="shared" si="3"/>
        <v>21.300000000000011</v>
      </c>
      <c r="F14" s="17">
        <f t="shared" si="4"/>
        <v>5.625</v>
      </c>
      <c r="G14" s="17">
        <f t="shared" si="1"/>
        <v>14.375</v>
      </c>
      <c r="H14" s="18">
        <f t="shared" si="2"/>
        <v>20</v>
      </c>
    </row>
    <row r="15" spans="1:8" x14ac:dyDescent="0.45">
      <c r="A15" s="14">
        <v>9</v>
      </c>
      <c r="B15" s="15">
        <v>45</v>
      </c>
      <c r="C15" s="16">
        <v>143.69999999999999</v>
      </c>
      <c r="D15" s="12">
        <f t="shared" si="0"/>
        <v>188.7</v>
      </c>
      <c r="E15" s="17">
        <f t="shared" si="3"/>
        <v>28.699999999999989</v>
      </c>
      <c r="F15" s="17">
        <f t="shared" si="4"/>
        <v>5</v>
      </c>
      <c r="G15" s="17">
        <f t="shared" si="1"/>
        <v>15.966666666666665</v>
      </c>
      <c r="H15" s="18">
        <f t="shared" si="2"/>
        <v>20.966666666666665</v>
      </c>
    </row>
    <row r="16" spans="1:8" ht="14.65" thickBot="1" x14ac:dyDescent="0.5">
      <c r="A16" s="19">
        <v>10</v>
      </c>
      <c r="B16" s="20">
        <v>45</v>
      </c>
      <c r="C16" s="21">
        <v>177.5</v>
      </c>
      <c r="D16" s="12">
        <f t="shared" si="0"/>
        <v>222.5</v>
      </c>
      <c r="E16" s="17">
        <f t="shared" si="3"/>
        <v>33.800000000000011</v>
      </c>
      <c r="F16" s="17">
        <f t="shared" si="4"/>
        <v>4.5</v>
      </c>
      <c r="G16" s="17">
        <f t="shared" si="1"/>
        <v>17.75</v>
      </c>
      <c r="H16" s="18">
        <f t="shared" si="2"/>
        <v>22.25</v>
      </c>
    </row>
    <row r="17" spans="1:8" x14ac:dyDescent="0.45">
      <c r="A17" s="22"/>
      <c r="B17" s="22"/>
      <c r="C17" s="22"/>
      <c r="D17" s="22"/>
      <c r="E17" s="22"/>
      <c r="F17" s="22"/>
      <c r="G17" s="22"/>
      <c r="H17" s="22"/>
    </row>
    <row r="18" spans="1:8" x14ac:dyDescent="0.45">
      <c r="A18" t="s">
        <v>19</v>
      </c>
    </row>
    <row r="19" spans="1:8" x14ac:dyDescent="0.45">
      <c r="A19" t="s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499984740745262"/>
  </sheetPr>
  <dimension ref="A1:M61"/>
  <sheetViews>
    <sheetView workbookViewId="0">
      <selection activeCell="F21" sqref="F21"/>
    </sheetView>
  </sheetViews>
  <sheetFormatPr baseColWidth="10" defaultRowHeight="14.25" x14ac:dyDescent="0.45"/>
  <cols>
    <col min="1" max="1" width="13.1328125" customWidth="1"/>
    <col min="2" max="2" width="17.73046875" customWidth="1"/>
    <col min="3" max="3" width="18.3984375" customWidth="1"/>
    <col min="5" max="6" width="13" bestFit="1" customWidth="1"/>
    <col min="7" max="7" width="12" bestFit="1" customWidth="1"/>
    <col min="9" max="9" width="15.1328125" customWidth="1"/>
    <col min="10" max="10" width="15.73046875" customWidth="1"/>
  </cols>
  <sheetData>
    <row r="1" spans="1:10" ht="14.65" thickBot="1" x14ac:dyDescent="0.5">
      <c r="A1" t="s">
        <v>21</v>
      </c>
    </row>
    <row r="2" spans="1:10" ht="14.65" thickBot="1" x14ac:dyDescent="0.5">
      <c r="A2" s="23" t="s">
        <v>22</v>
      </c>
      <c r="B2" s="24">
        <v>1.2</v>
      </c>
      <c r="D2" s="25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7" t="s">
        <v>29</v>
      </c>
    </row>
    <row r="3" spans="1:10" ht="14.65" thickBot="1" x14ac:dyDescent="0.5">
      <c r="A3" s="28" t="s">
        <v>30</v>
      </c>
      <c r="B3" s="29">
        <v>800</v>
      </c>
      <c r="D3" s="30" t="s">
        <v>22</v>
      </c>
      <c r="E3" s="31" t="s">
        <v>31</v>
      </c>
      <c r="F3" s="31" t="s">
        <v>32</v>
      </c>
      <c r="G3" s="31" t="s">
        <v>10</v>
      </c>
      <c r="H3" s="31" t="s">
        <v>33</v>
      </c>
      <c r="I3" s="31" t="s">
        <v>34</v>
      </c>
      <c r="J3" s="32" t="s">
        <v>12</v>
      </c>
    </row>
    <row r="4" spans="1:10" ht="14.65" thickBot="1" x14ac:dyDescent="0.5">
      <c r="A4" s="28" t="s">
        <v>35</v>
      </c>
      <c r="B4" s="29">
        <v>0.75</v>
      </c>
      <c r="D4" s="33">
        <v>1.2</v>
      </c>
      <c r="E4" s="34">
        <v>0</v>
      </c>
      <c r="F4" s="34">
        <f t="shared" ref="F4:F9" si="0">D4*E4</f>
        <v>0</v>
      </c>
      <c r="G4" s="35">
        <f>B3</f>
        <v>800</v>
      </c>
      <c r="H4" s="36">
        <v>1.01</v>
      </c>
      <c r="I4" s="37">
        <f>$B$4*E4</f>
        <v>0</v>
      </c>
      <c r="J4" s="38">
        <f>G4+I4</f>
        <v>800</v>
      </c>
    </row>
    <row r="5" spans="1:10" ht="14.65" thickBot="1" x14ac:dyDescent="0.5">
      <c r="A5" s="28" t="s">
        <v>36</v>
      </c>
      <c r="B5" s="39">
        <f>D6*E6</f>
        <v>2133.3333333333335</v>
      </c>
      <c r="D5" s="33">
        <v>1.2</v>
      </c>
      <c r="E5" s="40">
        <v>1000</v>
      </c>
      <c r="F5" s="34">
        <f t="shared" si="0"/>
        <v>1200</v>
      </c>
      <c r="G5" s="41">
        <f>G4</f>
        <v>800</v>
      </c>
      <c r="H5" s="17">
        <f>H4</f>
        <v>1.01</v>
      </c>
      <c r="I5" s="37">
        <f>$B$4*E5</f>
        <v>750</v>
      </c>
      <c r="J5" s="38">
        <f>G5+I5</f>
        <v>1550</v>
      </c>
    </row>
    <row r="6" spans="1:10" ht="14.65" thickBot="1" x14ac:dyDescent="0.5">
      <c r="A6" s="28" t="s">
        <v>37</v>
      </c>
      <c r="B6" s="39">
        <f>B3/(B2-B4)</f>
        <v>1777.7777777777781</v>
      </c>
      <c r="D6" s="33">
        <v>1.2</v>
      </c>
      <c r="E6" s="17">
        <f>B3/(B2-B4)</f>
        <v>1777.7777777777781</v>
      </c>
      <c r="F6" s="36">
        <f t="shared" si="0"/>
        <v>2133.3333333333335</v>
      </c>
      <c r="G6" s="41">
        <f>G4</f>
        <v>800</v>
      </c>
      <c r="H6" s="17">
        <f>H5</f>
        <v>1.01</v>
      </c>
      <c r="I6" s="37">
        <f>$B$4*E6</f>
        <v>1333.3333333333335</v>
      </c>
      <c r="J6" s="38">
        <f>G6+I6</f>
        <v>2133.3333333333335</v>
      </c>
    </row>
    <row r="7" spans="1:10" ht="14.65" thickBot="1" x14ac:dyDescent="0.5">
      <c r="A7" s="28" t="s">
        <v>38</v>
      </c>
      <c r="B7" s="39">
        <f>B3/(1-(B4/B2))</f>
        <v>2133.3333333333335</v>
      </c>
      <c r="D7" s="33">
        <v>1.2</v>
      </c>
      <c r="E7" s="42">
        <v>2000</v>
      </c>
      <c r="F7" s="34">
        <f t="shared" si="0"/>
        <v>2400</v>
      </c>
      <c r="G7" s="41">
        <f>G4</f>
        <v>800</v>
      </c>
      <c r="H7" s="17">
        <f>H4</f>
        <v>1.01</v>
      </c>
      <c r="I7" s="37">
        <f>$B$4*E7</f>
        <v>1500</v>
      </c>
      <c r="J7" s="38">
        <f>G7+I7</f>
        <v>2300</v>
      </c>
    </row>
    <row r="8" spans="1:10" ht="14.65" thickBot="1" x14ac:dyDescent="0.5">
      <c r="A8" s="28" t="s">
        <v>39</v>
      </c>
      <c r="B8" s="43" t="s">
        <v>40</v>
      </c>
      <c r="D8" s="33">
        <v>1.2</v>
      </c>
      <c r="E8" s="21">
        <v>2200</v>
      </c>
      <c r="F8" s="34">
        <f t="shared" si="0"/>
        <v>2640</v>
      </c>
      <c r="G8" s="44">
        <f>G4</f>
        <v>800</v>
      </c>
      <c r="H8" s="45">
        <f>H4</f>
        <v>1.01</v>
      </c>
      <c r="I8" s="37">
        <f>$B$4*E8</f>
        <v>1650</v>
      </c>
      <c r="J8" s="38">
        <f>G8+I8</f>
        <v>2450</v>
      </c>
    </row>
    <row r="9" spans="1:10" x14ac:dyDescent="0.45">
      <c r="A9" s="28" t="s">
        <v>41</v>
      </c>
      <c r="B9" s="46">
        <v>90000</v>
      </c>
      <c r="D9" s="47"/>
      <c r="E9" s="48"/>
      <c r="F9" s="48">
        <f t="shared" si="0"/>
        <v>0</v>
      </c>
    </row>
    <row r="10" spans="1:10" x14ac:dyDescent="0.45">
      <c r="A10" s="28" t="s">
        <v>42</v>
      </c>
      <c r="B10" s="39">
        <f>B2*B9</f>
        <v>108000</v>
      </c>
    </row>
    <row r="11" spans="1:10" x14ac:dyDescent="0.45">
      <c r="A11" s="28" t="s">
        <v>43</v>
      </c>
      <c r="B11" s="39">
        <f>B4*B9</f>
        <v>67500</v>
      </c>
    </row>
    <row r="12" spans="1:10" ht="14.65" thickBot="1" x14ac:dyDescent="0.5">
      <c r="A12" s="49" t="s">
        <v>39</v>
      </c>
      <c r="B12" s="50">
        <f>B3/(B10-B11)</f>
        <v>1.9753086419753086E-2</v>
      </c>
    </row>
    <row r="15" spans="1:10" x14ac:dyDescent="0.45">
      <c r="B15">
        <f>800/0.35</f>
        <v>2285.7142857142858</v>
      </c>
    </row>
    <row r="16" spans="1:10" x14ac:dyDescent="0.45">
      <c r="A16" s="22"/>
      <c r="B16" s="51"/>
      <c r="C16" s="22"/>
      <c r="D16" s="22"/>
      <c r="E16" s="22"/>
    </row>
    <row r="17" spans="1:8" x14ac:dyDescent="0.45">
      <c r="A17" s="22"/>
      <c r="B17" s="22"/>
      <c r="C17" s="22"/>
      <c r="D17" s="22"/>
      <c r="E17" s="22"/>
    </row>
    <row r="18" spans="1:8" x14ac:dyDescent="0.45">
      <c r="A18" s="22"/>
      <c r="B18" s="22"/>
      <c r="C18" s="22"/>
      <c r="D18" s="22"/>
      <c r="E18" s="22"/>
    </row>
    <row r="19" spans="1:8" x14ac:dyDescent="0.45">
      <c r="A19" s="22"/>
      <c r="B19" s="22"/>
      <c r="C19" s="22"/>
      <c r="D19" s="22"/>
      <c r="E19" s="22"/>
    </row>
    <row r="20" spans="1:8" x14ac:dyDescent="0.45">
      <c r="A20" s="22"/>
      <c r="B20" s="22"/>
      <c r="C20" s="22"/>
      <c r="D20" s="22"/>
      <c r="E20" s="22"/>
    </row>
    <row r="21" spans="1:8" x14ac:dyDescent="0.45">
      <c r="A21" s="22"/>
      <c r="B21" s="22"/>
      <c r="C21" s="22"/>
      <c r="D21" s="22"/>
      <c r="E21" s="22"/>
    </row>
    <row r="31" spans="1:8" x14ac:dyDescent="0.45">
      <c r="F31" s="52" t="s">
        <v>44</v>
      </c>
      <c r="G31" s="53"/>
      <c r="H31" s="53"/>
    </row>
    <row r="32" spans="1:8" x14ac:dyDescent="0.45">
      <c r="F32" s="52" t="s">
        <v>45</v>
      </c>
      <c r="G32" s="53"/>
      <c r="H32" s="53"/>
    </row>
    <row r="36" spans="1:13" ht="14.65" thickBot="1" x14ac:dyDescent="0.5"/>
    <row r="37" spans="1:13" ht="14.65" thickBot="1" x14ac:dyDescent="0.5">
      <c r="A37" s="23" t="s">
        <v>22</v>
      </c>
      <c r="B37" s="54">
        <v>5000</v>
      </c>
      <c r="D37" s="25" t="s">
        <v>23</v>
      </c>
      <c r="E37" s="26" t="s">
        <v>24</v>
      </c>
      <c r="F37" s="26" t="s">
        <v>25</v>
      </c>
      <c r="G37" s="26" t="s">
        <v>26</v>
      </c>
      <c r="H37" s="26" t="s">
        <v>27</v>
      </c>
      <c r="I37" s="26" t="s">
        <v>28</v>
      </c>
      <c r="J37" s="27" t="s">
        <v>29</v>
      </c>
    </row>
    <row r="38" spans="1:13" ht="14.65" thickBot="1" x14ac:dyDescent="0.5">
      <c r="A38" s="28" t="s">
        <v>30</v>
      </c>
      <c r="B38" s="29">
        <v>77857.899999999994</v>
      </c>
      <c r="D38" s="30" t="s">
        <v>22</v>
      </c>
      <c r="E38" s="31" t="s">
        <v>31</v>
      </c>
      <c r="F38" s="31" t="s">
        <v>32</v>
      </c>
      <c r="G38" s="31" t="s">
        <v>10</v>
      </c>
      <c r="H38" s="31" t="s">
        <v>33</v>
      </c>
      <c r="I38" s="31" t="s">
        <v>34</v>
      </c>
      <c r="J38" s="32" t="s">
        <v>12</v>
      </c>
    </row>
    <row r="39" spans="1:13" ht="14.65" thickBot="1" x14ac:dyDescent="0.5">
      <c r="A39" s="28" t="s">
        <v>35</v>
      </c>
      <c r="B39" s="29">
        <v>3542.6</v>
      </c>
      <c r="D39" s="55">
        <v>5000</v>
      </c>
      <c r="E39" s="56">
        <v>0</v>
      </c>
      <c r="F39" s="36">
        <f>D39*E39</f>
        <v>0</v>
      </c>
      <c r="G39" s="36">
        <f>B38</f>
        <v>77857.899999999994</v>
      </c>
      <c r="H39" s="36">
        <v>3542.6</v>
      </c>
      <c r="I39" s="36">
        <f>E39*H39</f>
        <v>0</v>
      </c>
      <c r="J39" s="38">
        <f>G39+I39</f>
        <v>77857.899999999994</v>
      </c>
    </row>
    <row r="40" spans="1:13" x14ac:dyDescent="0.45">
      <c r="A40" s="28" t="s">
        <v>36</v>
      </c>
      <c r="B40" s="39">
        <f>D41*E41</f>
        <v>267100</v>
      </c>
      <c r="D40" s="57">
        <v>5000</v>
      </c>
      <c r="E40" s="58">
        <v>30</v>
      </c>
      <c r="F40" s="59">
        <f>D40*E40</f>
        <v>150000</v>
      </c>
      <c r="G40" s="17">
        <f>G39</f>
        <v>77857.899999999994</v>
      </c>
      <c r="H40" s="17">
        <f>H39</f>
        <v>3542.6</v>
      </c>
      <c r="I40" s="17">
        <f>E40*H40</f>
        <v>106278</v>
      </c>
      <c r="J40" s="38">
        <f>G40+I40</f>
        <v>184135.9</v>
      </c>
    </row>
    <row r="41" spans="1:13" x14ac:dyDescent="0.45">
      <c r="A41" s="28" t="s">
        <v>37</v>
      </c>
      <c r="B41" s="39">
        <f>B38/(B37-B39)</f>
        <v>53.422464663098658</v>
      </c>
      <c r="D41" s="57">
        <v>5000</v>
      </c>
      <c r="E41" s="58">
        <v>53.42</v>
      </c>
      <c r="F41" s="17">
        <f>D39*E41</f>
        <v>267100</v>
      </c>
      <c r="G41" s="17">
        <f>G39</f>
        <v>77857.899999999994</v>
      </c>
      <c r="H41" s="17">
        <f>H40</f>
        <v>3542.6</v>
      </c>
      <c r="I41" s="17">
        <f>E41*H39</f>
        <v>189245.69200000001</v>
      </c>
      <c r="J41" s="18">
        <f>G39+I41</f>
        <v>267103.592</v>
      </c>
      <c r="M41" t="s">
        <v>46</v>
      </c>
    </row>
    <row r="42" spans="1:13" x14ac:dyDescent="0.45">
      <c r="A42" s="28" t="s">
        <v>38</v>
      </c>
      <c r="B42" s="39">
        <f>B38/(1-(B39/B37))</f>
        <v>267112.32331549324</v>
      </c>
      <c r="D42" s="57">
        <v>5000</v>
      </c>
      <c r="E42" s="60">
        <v>90</v>
      </c>
      <c r="F42" s="17">
        <f>D40*E42</f>
        <v>450000</v>
      </c>
      <c r="G42" s="17">
        <f>G39</f>
        <v>77857.899999999994</v>
      </c>
      <c r="H42" s="17">
        <f>H39</f>
        <v>3542.6</v>
      </c>
      <c r="I42" s="17">
        <f>E42*H40</f>
        <v>318834</v>
      </c>
      <c r="J42" s="18">
        <f>G40+I42</f>
        <v>396691.9</v>
      </c>
      <c r="L42" t="s">
        <v>47</v>
      </c>
      <c r="M42" t="s">
        <v>48</v>
      </c>
    </row>
    <row r="43" spans="1:13" ht="14.65" thickBot="1" x14ac:dyDescent="0.5">
      <c r="A43" s="28" t="s">
        <v>39</v>
      </c>
      <c r="B43" s="43" t="s">
        <v>40</v>
      </c>
      <c r="D43" s="61">
        <v>5000</v>
      </c>
      <c r="E43" s="62">
        <v>100</v>
      </c>
      <c r="F43" s="45">
        <f>D41*E43</f>
        <v>500000</v>
      </c>
      <c r="G43" s="45">
        <f>G39</f>
        <v>77857.899999999994</v>
      </c>
      <c r="H43" s="45">
        <f>H39</f>
        <v>3542.6</v>
      </c>
      <c r="I43" s="45">
        <f>E43*H41</f>
        <v>354260</v>
      </c>
      <c r="J43" s="63">
        <f>G41+I43</f>
        <v>432117.9</v>
      </c>
    </row>
    <row r="44" spans="1:13" x14ac:dyDescent="0.45">
      <c r="A44" s="28" t="s">
        <v>41</v>
      </c>
      <c r="B44" s="46">
        <v>90000</v>
      </c>
      <c r="D44" s="64"/>
      <c r="E44" s="48"/>
      <c r="F44" s="48"/>
    </row>
    <row r="45" spans="1:13" x14ac:dyDescent="0.45">
      <c r="A45" s="28" t="s">
        <v>42</v>
      </c>
      <c r="B45" s="39">
        <f>B37*B44</f>
        <v>450000000</v>
      </c>
      <c r="D45" s="64"/>
    </row>
    <row r="46" spans="1:13" x14ac:dyDescent="0.45">
      <c r="A46" s="28" t="s">
        <v>43</v>
      </c>
      <c r="B46" s="39">
        <f>B39*B44</f>
        <v>318834000</v>
      </c>
    </row>
    <row r="47" spans="1:13" ht="14.65" thickBot="1" x14ac:dyDescent="0.5">
      <c r="A47" s="49" t="s">
        <v>39</v>
      </c>
      <c r="B47" s="50">
        <f>B38/(B45-B46)</f>
        <v>5.9358294070109628E-4</v>
      </c>
    </row>
    <row r="49" spans="2:6" x14ac:dyDescent="0.45">
      <c r="B49" s="65">
        <f>B38/(B37-B39)</f>
        <v>53.422464663098658</v>
      </c>
      <c r="C49" t="s">
        <v>49</v>
      </c>
    </row>
    <row r="51" spans="2:6" x14ac:dyDescent="0.45">
      <c r="B51" t="s">
        <v>50</v>
      </c>
    </row>
    <row r="60" spans="2:6" x14ac:dyDescent="0.45">
      <c r="F60" s="52" t="s">
        <v>44</v>
      </c>
    </row>
    <row r="61" spans="2:6" x14ac:dyDescent="0.45">
      <c r="F61" s="52" t="s">
        <v>45</v>
      </c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B1:T44"/>
  <sheetViews>
    <sheetView tabSelected="1" topLeftCell="B1" workbookViewId="0">
      <selection activeCell="L6" sqref="L6"/>
    </sheetView>
  </sheetViews>
  <sheetFormatPr baseColWidth="10" defaultColWidth="11.3984375" defaultRowHeight="11.65" x14ac:dyDescent="0.45"/>
  <cols>
    <col min="1" max="1" width="8.1328125" style="66" customWidth="1"/>
    <col min="2" max="2" width="9.73046875" style="66" customWidth="1"/>
    <col min="3" max="3" width="15" style="66" customWidth="1"/>
    <col min="4" max="4" width="5.1328125" style="66" customWidth="1"/>
    <col min="5" max="5" width="7.73046875" style="66" customWidth="1"/>
    <col min="6" max="6" width="21.59765625" style="66" customWidth="1"/>
    <col min="7" max="7" width="2.73046875" style="66" customWidth="1"/>
    <col min="8" max="8" width="18.59765625" style="66" customWidth="1"/>
    <col min="9" max="9" width="5.265625" style="66" customWidth="1"/>
    <col min="10" max="10" width="6.1328125" style="66" customWidth="1"/>
    <col min="11" max="11" width="18.3984375" style="66" customWidth="1"/>
    <col min="12" max="12" width="6" style="66" customWidth="1"/>
    <col min="13" max="13" width="8.1328125" style="66" customWidth="1"/>
    <col min="14" max="18" width="11.3984375" style="66"/>
    <col min="19" max="19" width="17.59765625" style="66" customWidth="1"/>
    <col min="20" max="16384" width="11.3984375" style="66"/>
  </cols>
  <sheetData>
    <row r="1" spans="2:20" ht="15" customHeight="1" x14ac:dyDescent="0.45">
      <c r="B1" s="133" t="s">
        <v>51</v>
      </c>
      <c r="C1" s="133"/>
      <c r="D1" s="133"/>
      <c r="E1" s="133"/>
      <c r="F1" s="133"/>
      <c r="G1" s="133"/>
      <c r="H1" s="133"/>
      <c r="I1" s="133"/>
      <c r="J1" s="133"/>
      <c r="K1" s="133"/>
    </row>
    <row r="2" spans="2:20" x14ac:dyDescent="0.45"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2:20" ht="15.95" customHeight="1" x14ac:dyDescent="0.45"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2:20" ht="25.5" customHeight="1" x14ac:dyDescent="0.45">
      <c r="B4" s="133" t="s">
        <v>52</v>
      </c>
      <c r="C4" s="133"/>
      <c r="D4" s="133"/>
      <c r="E4" s="133"/>
      <c r="F4" s="133"/>
      <c r="G4" s="133"/>
      <c r="H4" s="133"/>
      <c r="I4" s="133"/>
      <c r="J4" s="133"/>
      <c r="K4" s="133"/>
    </row>
    <row r="5" spans="2:20" ht="15.95" customHeight="1" x14ac:dyDescent="0.45"/>
    <row r="6" spans="2:20" s="70" customFormat="1" ht="15.95" customHeight="1" x14ac:dyDescent="0.45">
      <c r="B6" s="68" t="s">
        <v>53</v>
      </c>
      <c r="C6" s="69"/>
      <c r="D6" s="69"/>
      <c r="E6" s="69"/>
    </row>
    <row r="7" spans="2:20" s="70" customFormat="1" ht="15.95" customHeight="1" x14ac:dyDescent="0.45"/>
    <row r="8" spans="2:20" s="70" customFormat="1" ht="15.95" customHeight="1" x14ac:dyDescent="0.45">
      <c r="B8" s="122" t="s">
        <v>54</v>
      </c>
      <c r="C8" s="71" t="s">
        <v>10</v>
      </c>
      <c r="E8" s="122" t="s">
        <v>55</v>
      </c>
      <c r="F8" s="130">
        <v>800</v>
      </c>
      <c r="G8" s="130"/>
      <c r="H8" s="130"/>
      <c r="J8" s="122" t="s">
        <v>54</v>
      </c>
      <c r="K8" s="72">
        <f>F8</f>
        <v>800</v>
      </c>
      <c r="O8" s="73"/>
      <c r="P8" s="73"/>
      <c r="Q8" s="73"/>
      <c r="R8" s="73"/>
      <c r="S8" s="73"/>
      <c r="T8" s="73"/>
    </row>
    <row r="9" spans="2:20" s="70" customFormat="1" ht="15.95" customHeight="1" x14ac:dyDescent="0.45">
      <c r="B9" s="122"/>
      <c r="C9" s="74" t="s">
        <v>56</v>
      </c>
      <c r="E9" s="122"/>
      <c r="F9" s="75">
        <v>1.2</v>
      </c>
      <c r="G9" s="75" t="s">
        <v>57</v>
      </c>
      <c r="H9" s="76">
        <v>0.75</v>
      </c>
      <c r="J9" s="122"/>
      <c r="K9" s="75">
        <f>F9-H9</f>
        <v>0.44999999999999996</v>
      </c>
      <c r="O9" s="73"/>
      <c r="P9" s="73"/>
      <c r="Q9" s="73"/>
      <c r="R9" s="73"/>
      <c r="S9" s="73"/>
      <c r="T9" s="73"/>
    </row>
    <row r="10" spans="2:20" s="70" customFormat="1" ht="15.95" customHeight="1" x14ac:dyDescent="0.45">
      <c r="O10" s="77"/>
      <c r="P10" s="78"/>
      <c r="Q10" s="78"/>
      <c r="R10" s="78"/>
      <c r="S10" s="78"/>
      <c r="T10" s="73"/>
    </row>
    <row r="11" spans="2:20" s="70" customFormat="1" ht="15.95" customHeight="1" thickBot="1" x14ac:dyDescent="0.5">
      <c r="O11" s="79"/>
      <c r="P11" s="80"/>
      <c r="Q11" s="80"/>
      <c r="R11" s="80"/>
      <c r="S11" s="81"/>
      <c r="T11" s="73"/>
    </row>
    <row r="12" spans="2:20" s="70" customFormat="1" ht="15.95" customHeight="1" thickTop="1" x14ac:dyDescent="0.45">
      <c r="B12" s="128" t="s">
        <v>54</v>
      </c>
      <c r="C12" s="82">
        <f>K8/K9</f>
        <v>1777.7777777777781</v>
      </c>
      <c r="F12" s="83">
        <f>F8/(F9-H9)</f>
        <v>1777.7777777777781</v>
      </c>
      <c r="O12" s="79"/>
      <c r="P12" s="80"/>
      <c r="Q12" s="80"/>
      <c r="R12" s="80"/>
      <c r="S12" s="81"/>
      <c r="T12" s="73"/>
    </row>
    <row r="13" spans="2:20" s="70" customFormat="1" ht="15.95" customHeight="1" thickBot="1" x14ac:dyDescent="0.5">
      <c r="B13" s="129"/>
      <c r="C13" s="84" t="s">
        <v>58</v>
      </c>
      <c r="O13" s="79"/>
      <c r="P13" s="80"/>
      <c r="Q13" s="80"/>
      <c r="R13" s="80"/>
      <c r="S13" s="81"/>
      <c r="T13" s="73"/>
    </row>
    <row r="14" spans="2:20" s="70" customFormat="1" ht="15.95" customHeight="1" thickTop="1" x14ac:dyDescent="0.45">
      <c r="O14" s="79"/>
      <c r="P14" s="80"/>
      <c r="Q14" s="80"/>
      <c r="R14" s="80"/>
      <c r="S14" s="81"/>
      <c r="T14" s="73"/>
    </row>
    <row r="15" spans="2:20" s="70" customFormat="1" ht="15.95" customHeight="1" x14ac:dyDescent="0.45">
      <c r="O15" s="79"/>
      <c r="P15" s="80"/>
      <c r="Q15" s="80"/>
      <c r="R15" s="80"/>
      <c r="S15" s="81"/>
      <c r="T15" s="73"/>
    </row>
    <row r="16" spans="2:20" s="70" customFormat="1" ht="15.95" customHeight="1" x14ac:dyDescent="0.45">
      <c r="B16" s="85" t="s">
        <v>59</v>
      </c>
      <c r="C16" s="86"/>
      <c r="D16" s="86"/>
      <c r="E16" s="86"/>
      <c r="O16" s="79"/>
      <c r="P16" s="80"/>
      <c r="Q16" s="80"/>
      <c r="R16" s="80"/>
      <c r="S16" s="81"/>
      <c r="T16" s="73"/>
    </row>
    <row r="17" spans="2:20" s="70" customFormat="1" ht="15.95" customHeight="1" x14ac:dyDescent="0.45">
      <c r="O17" s="79"/>
      <c r="P17" s="80"/>
      <c r="Q17" s="80"/>
      <c r="R17" s="80"/>
      <c r="S17" s="81"/>
      <c r="T17" s="73"/>
    </row>
    <row r="18" spans="2:20" s="70" customFormat="1" ht="15.95" customHeight="1" x14ac:dyDescent="0.45">
      <c r="B18" s="122" t="s">
        <v>60</v>
      </c>
      <c r="C18" s="71" t="s">
        <v>10</v>
      </c>
      <c r="E18" s="122" t="s">
        <v>60</v>
      </c>
      <c r="F18" s="130">
        <f>F8</f>
        <v>800</v>
      </c>
      <c r="G18" s="130"/>
      <c r="H18" s="130"/>
      <c r="J18" s="122" t="s">
        <v>60</v>
      </c>
      <c r="K18" s="72">
        <f>F18</f>
        <v>800</v>
      </c>
      <c r="O18" s="79"/>
      <c r="P18" s="80"/>
      <c r="Q18" s="80"/>
      <c r="R18" s="80"/>
      <c r="S18" s="81"/>
      <c r="T18" s="73"/>
    </row>
    <row r="19" spans="2:20" s="70" customFormat="1" ht="15.95" customHeight="1" x14ac:dyDescent="0.45">
      <c r="B19" s="122"/>
      <c r="C19" s="74" t="s">
        <v>61</v>
      </c>
      <c r="E19" s="122"/>
      <c r="F19" s="87">
        <v>1</v>
      </c>
      <c r="G19" s="75" t="s">
        <v>57</v>
      </c>
      <c r="H19" s="88">
        <f>H9</f>
        <v>0.75</v>
      </c>
      <c r="J19" s="122"/>
      <c r="K19" s="89">
        <f>(F19-(H19/H20))</f>
        <v>0.375</v>
      </c>
      <c r="O19" s="79"/>
      <c r="P19" s="80"/>
      <c r="Q19" s="80"/>
      <c r="R19" s="80"/>
      <c r="S19" s="81"/>
      <c r="T19" s="73"/>
    </row>
    <row r="20" spans="2:20" s="70" customFormat="1" ht="15.95" customHeight="1" x14ac:dyDescent="0.45">
      <c r="H20" s="75">
        <f>F9</f>
        <v>1.2</v>
      </c>
      <c r="O20" s="79"/>
      <c r="P20" s="80"/>
      <c r="Q20" s="80"/>
      <c r="R20" s="80"/>
      <c r="S20" s="81"/>
      <c r="T20" s="73"/>
    </row>
    <row r="21" spans="2:20" s="70" customFormat="1" ht="15.95" customHeight="1" thickBot="1" x14ac:dyDescent="0.5">
      <c r="O21" s="79"/>
      <c r="P21" s="80"/>
      <c r="Q21" s="80"/>
      <c r="R21" s="80"/>
      <c r="S21" s="81"/>
      <c r="T21" s="73"/>
    </row>
    <row r="22" spans="2:20" s="70" customFormat="1" ht="15.95" customHeight="1" thickTop="1" x14ac:dyDescent="0.45">
      <c r="B22" s="131" t="s">
        <v>60</v>
      </c>
      <c r="C22" s="90">
        <f>K18/K19</f>
        <v>2133.3333333333335</v>
      </c>
      <c r="F22" s="91">
        <f>F18/(F19-(H19/H20))</f>
        <v>2133.3333333333335</v>
      </c>
      <c r="O22" s="77"/>
      <c r="P22" s="77"/>
      <c r="Q22" s="77"/>
      <c r="R22" s="77"/>
      <c r="S22" s="77"/>
      <c r="T22" s="73"/>
    </row>
    <row r="23" spans="2:20" s="70" customFormat="1" ht="15.95" customHeight="1" thickBot="1" x14ac:dyDescent="0.5">
      <c r="B23" s="132"/>
      <c r="C23" s="92" t="s">
        <v>62</v>
      </c>
    </row>
    <row r="24" spans="2:20" s="70" customFormat="1" ht="15.95" customHeight="1" thickTop="1" x14ac:dyDescent="0.45"/>
    <row r="25" spans="2:20" s="70" customFormat="1" ht="15.95" customHeight="1" x14ac:dyDescent="0.45"/>
    <row r="26" spans="2:20" s="70" customFormat="1" ht="15.95" customHeight="1" x14ac:dyDescent="0.45">
      <c r="B26" s="93" t="s">
        <v>63</v>
      </c>
      <c r="C26" s="94"/>
      <c r="D26" s="94"/>
      <c r="E26" s="94"/>
      <c r="F26" s="94"/>
      <c r="G26" s="94"/>
      <c r="H26" s="94"/>
    </row>
    <row r="27" spans="2:20" s="70" customFormat="1" ht="15.95" customHeight="1" x14ac:dyDescent="0.45"/>
    <row r="28" spans="2:20" s="70" customFormat="1" ht="15.95" customHeight="1" x14ac:dyDescent="0.45">
      <c r="B28" s="122" t="s">
        <v>64</v>
      </c>
      <c r="C28" s="71" t="s">
        <v>10</v>
      </c>
      <c r="E28" s="122" t="s">
        <v>64</v>
      </c>
      <c r="F28" s="123">
        <f>F18</f>
        <v>800</v>
      </c>
      <c r="G28" s="123"/>
      <c r="H28" s="123"/>
      <c r="J28" s="122" t="s">
        <v>64</v>
      </c>
      <c r="K28" s="95">
        <f>F28</f>
        <v>800</v>
      </c>
    </row>
    <row r="29" spans="2:20" s="70" customFormat="1" ht="15.95" customHeight="1" x14ac:dyDescent="0.45">
      <c r="B29" s="122"/>
      <c r="C29" s="74" t="s">
        <v>65</v>
      </c>
      <c r="E29" s="122"/>
      <c r="F29" s="96">
        <f>1778*1.2</f>
        <v>2133.6</v>
      </c>
      <c r="G29" s="96" t="s">
        <v>57</v>
      </c>
      <c r="H29" s="97">
        <f>0.75*1778</f>
        <v>1333.5</v>
      </c>
      <c r="J29" s="122"/>
      <c r="K29" s="96">
        <f>F29-H29</f>
        <v>800.09999999999991</v>
      </c>
    </row>
    <row r="30" spans="2:20" s="70" customFormat="1" ht="15.95" customHeight="1" x14ac:dyDescent="0.45"/>
    <row r="31" spans="2:20" s="70" customFormat="1" ht="15.95" customHeight="1" thickBot="1" x14ac:dyDescent="0.5">
      <c r="F31" s="98">
        <f>F28/((C12*1.2)-(0.75*C12))</f>
        <v>1</v>
      </c>
    </row>
    <row r="32" spans="2:20" s="70" customFormat="1" ht="15.95" customHeight="1" thickTop="1" thickBot="1" x14ac:dyDescent="0.5">
      <c r="B32" s="124" t="s">
        <v>64</v>
      </c>
      <c r="C32" s="126">
        <f>K28/K29</f>
        <v>0.99987501562304726</v>
      </c>
    </row>
    <row r="33" spans="2:11" s="70" customFormat="1" ht="15.95" customHeight="1" thickBot="1" x14ac:dyDescent="0.5">
      <c r="B33" s="125"/>
      <c r="C33" s="127"/>
      <c r="H33" s="99" t="s">
        <v>66</v>
      </c>
      <c r="I33" s="100"/>
      <c r="J33" s="101" t="s">
        <v>67</v>
      </c>
      <c r="K33" s="102"/>
    </row>
    <row r="34" spans="2:11" s="70" customFormat="1" ht="17.100000000000001" customHeight="1" thickTop="1" thickBot="1" x14ac:dyDescent="0.5">
      <c r="H34" s="103" t="s">
        <v>68</v>
      </c>
      <c r="I34" s="104" t="s">
        <v>69</v>
      </c>
      <c r="J34" s="115" t="s">
        <v>70</v>
      </c>
      <c r="K34" s="116"/>
    </row>
    <row r="35" spans="2:11" s="70" customFormat="1" ht="15" customHeight="1" thickBot="1" x14ac:dyDescent="0.5">
      <c r="B35" s="117" t="s">
        <v>71</v>
      </c>
      <c r="C35" s="116"/>
      <c r="D35" s="105"/>
      <c r="E35" s="117" t="s">
        <v>72</v>
      </c>
      <c r="F35" s="116"/>
      <c r="H35" s="106">
        <f>+F9*C12</f>
        <v>2133.3333333333335</v>
      </c>
      <c r="I35" s="107"/>
      <c r="J35" s="118">
        <f>+F8+(H9*C12)</f>
        <v>2133.3333333333335</v>
      </c>
      <c r="K35" s="119"/>
    </row>
    <row r="36" spans="2:11" s="70" customFormat="1" ht="18.399999999999999" thickBot="1" x14ac:dyDescent="0.5">
      <c r="B36" s="120"/>
      <c r="C36" s="121"/>
      <c r="D36" s="108"/>
      <c r="E36" s="120"/>
      <c r="F36" s="121"/>
    </row>
    <row r="37" spans="2:11" s="109" customFormat="1" ht="13.5" customHeight="1" x14ac:dyDescent="0.45">
      <c r="H37" s="110"/>
      <c r="I37" s="111"/>
      <c r="J37" s="112"/>
      <c r="K37" s="112"/>
    </row>
    <row r="38" spans="2:11" s="109" customFormat="1" ht="14.25" x14ac:dyDescent="0.45">
      <c r="C38" s="113"/>
      <c r="E38" s="113"/>
      <c r="H38" s="114"/>
      <c r="I38" s="111"/>
      <c r="J38" s="112"/>
      <c r="K38" s="112"/>
    </row>
    <row r="39" spans="2:11" s="109" customFormat="1" x14ac:dyDescent="0.45">
      <c r="H39" s="110"/>
      <c r="I39" s="111"/>
      <c r="J39" s="112"/>
      <c r="K39" s="112"/>
    </row>
    <row r="40" spans="2:11" s="109" customFormat="1" ht="14.25" x14ac:dyDescent="0.45">
      <c r="C40" s="113"/>
      <c r="E40" s="113"/>
      <c r="H40" s="114"/>
      <c r="I40" s="111"/>
      <c r="J40" s="112"/>
      <c r="K40" s="112"/>
    </row>
    <row r="41" spans="2:11" s="109" customFormat="1" ht="13.5" customHeight="1" x14ac:dyDescent="0.45">
      <c r="H41" s="110"/>
      <c r="I41" s="111"/>
      <c r="J41" s="112"/>
      <c r="K41" s="112"/>
    </row>
    <row r="42" spans="2:11" s="109" customFormat="1" ht="14.25" x14ac:dyDescent="0.45">
      <c r="H42" s="114"/>
      <c r="I42" s="111"/>
      <c r="J42" s="112"/>
      <c r="K42" s="112"/>
    </row>
    <row r="43" spans="2:11" s="109" customFormat="1" x14ac:dyDescent="0.45">
      <c r="H43" s="112"/>
      <c r="I43" s="112"/>
      <c r="J43" s="112"/>
      <c r="K43" s="112"/>
    </row>
    <row r="44" spans="2:11" s="109" customFormat="1" x14ac:dyDescent="0.45">
      <c r="H44" s="112"/>
      <c r="I44" s="112"/>
      <c r="J44" s="112"/>
      <c r="K44" s="112"/>
    </row>
  </sheetData>
  <mergeCells count="24">
    <mergeCell ref="B22:B23"/>
    <mergeCell ref="B1:K2"/>
    <mergeCell ref="B4:K4"/>
    <mergeCell ref="B8:B9"/>
    <mergeCell ref="E8:E9"/>
    <mergeCell ref="F8:H8"/>
    <mergeCell ref="J8:J9"/>
    <mergeCell ref="B12:B13"/>
    <mergeCell ref="B18:B19"/>
    <mergeCell ref="E18:E19"/>
    <mergeCell ref="F18:H18"/>
    <mergeCell ref="J18:J19"/>
    <mergeCell ref="B28:B29"/>
    <mergeCell ref="E28:E29"/>
    <mergeCell ref="F28:H28"/>
    <mergeCell ref="J28:J29"/>
    <mergeCell ref="B32:B33"/>
    <mergeCell ref="C32:C33"/>
    <mergeCell ref="J34:K34"/>
    <mergeCell ref="B35:C35"/>
    <mergeCell ref="E35:F35"/>
    <mergeCell ref="J35:K35"/>
    <mergeCell ref="B36:C36"/>
    <mergeCell ref="E36:F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Costos P</vt:lpstr>
      <vt:lpstr>P.E.</vt:lpstr>
      <vt:lpstr>EQUILIBRIO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Carlos</cp:lastModifiedBy>
  <dcterms:created xsi:type="dcterms:W3CDTF">2020-06-28T23:44:58Z</dcterms:created>
  <dcterms:modified xsi:type="dcterms:W3CDTF">2024-02-15T14:10:46Z</dcterms:modified>
</cp:coreProperties>
</file>