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arlos\Desktop\2024-1S-ABRIL\AMBIENTAL2024-1S\"/>
    </mc:Choice>
  </mc:AlternateContent>
  <xr:revisionPtr revIDLastSave="0" documentId="8_{249CC67A-140A-4865-A12C-B8A693ED171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CASO1" sheetId="1" r:id="rId1"/>
    <sheet name="CASO2" sheetId="2" r:id="rId2"/>
    <sheet name="Hoja1" sheetId="3" r:id="rId3"/>
    <sheet name="Hoja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K12" i="4" s="1"/>
  <c r="I13" i="4"/>
  <c r="I14" i="4"/>
  <c r="I15" i="4"/>
  <c r="I16" i="4"/>
  <c r="I17" i="4"/>
  <c r="I18" i="4"/>
  <c r="I19" i="4"/>
  <c r="I20" i="4"/>
  <c r="I21" i="4"/>
  <c r="I22" i="4"/>
  <c r="I12" i="4"/>
  <c r="I23" i="4" s="1"/>
  <c r="E13" i="4"/>
  <c r="E14" i="4"/>
  <c r="E15" i="4"/>
  <c r="E16" i="4"/>
  <c r="E17" i="4"/>
  <c r="E18" i="4"/>
  <c r="E19" i="4"/>
  <c r="E20" i="4"/>
  <c r="E21" i="4"/>
  <c r="E22" i="4"/>
  <c r="E12" i="4"/>
  <c r="G25" i="3"/>
  <c r="H25" i="3"/>
  <c r="F25" i="3"/>
  <c r="E25" i="3"/>
  <c r="E11" i="3"/>
  <c r="G11" i="3" s="1"/>
  <c r="E23" i="4" l="1"/>
  <c r="E27" i="4" s="1"/>
  <c r="F11" i="3"/>
  <c r="D14" i="3" s="1"/>
  <c r="G12" i="3"/>
  <c r="H11" i="3"/>
  <c r="E12" i="3"/>
  <c r="H12" i="3"/>
  <c r="F12" i="3"/>
  <c r="L24" i="3"/>
  <c r="I25" i="4"/>
  <c r="E25" i="4"/>
  <c r="D26" i="3"/>
  <c r="D16" i="2"/>
  <c r="D18" i="1"/>
  <c r="F14" i="3" l="1"/>
  <c r="F15" i="3" s="1"/>
  <c r="D27" i="3"/>
  <c r="E18" i="1"/>
  <c r="C16" i="2" l="1"/>
  <c r="E16" i="2"/>
  <c r="F16" i="2"/>
  <c r="G16" i="2"/>
  <c r="H16" i="2"/>
  <c r="I16" i="2"/>
  <c r="E15" i="2"/>
  <c r="E17" i="2" s="1"/>
  <c r="E21" i="2" s="1"/>
  <c r="E22" i="2" s="1"/>
  <c r="F15" i="2"/>
  <c r="G15" i="2"/>
  <c r="G17" i="2" s="1"/>
  <c r="G21" i="2" s="1"/>
  <c r="G22" i="2" s="1"/>
  <c r="H15" i="2"/>
  <c r="H17" i="2" s="1"/>
  <c r="H21" i="2" s="1"/>
  <c r="H22" i="2" s="1"/>
  <c r="I15" i="2"/>
  <c r="I17" i="2" s="1"/>
  <c r="I21" i="2" s="1"/>
  <c r="I22" i="2" s="1"/>
  <c r="D15" i="2"/>
  <c r="E24" i="1"/>
  <c r="F24" i="1"/>
  <c r="G24" i="1"/>
  <c r="D24" i="1"/>
  <c r="F18" i="1"/>
  <c r="G18" i="1"/>
  <c r="C16" i="1"/>
  <c r="C19" i="1" l="1"/>
  <c r="D19" i="1"/>
  <c r="C21" i="1"/>
  <c r="C27" i="1"/>
  <c r="F17" i="2"/>
  <c r="F21" i="2" s="1"/>
  <c r="F22" i="2" s="1"/>
  <c r="C17" i="2"/>
  <c r="C21" i="2" s="1"/>
  <c r="D17" i="2"/>
  <c r="D21" i="2" s="1"/>
  <c r="C22" i="2"/>
  <c r="G25" i="1"/>
  <c r="E25" i="1"/>
  <c r="D25" i="1"/>
  <c r="C25" i="1"/>
  <c r="E19" i="1"/>
  <c r="G19" i="1"/>
  <c r="F19" i="1"/>
  <c r="F25" i="1"/>
  <c r="C20" i="1" l="1"/>
  <c r="C26" i="1"/>
  <c r="C35" i="1" s="1"/>
  <c r="C34" i="1"/>
  <c r="C24" i="2"/>
  <c r="D22" i="2"/>
  <c r="C23" i="2" s="1"/>
</calcChain>
</file>

<file path=xl/sharedStrings.xml><?xml version="1.0" encoding="utf-8"?>
<sst xmlns="http://schemas.openxmlformats.org/spreadsheetml/2006/main" count="112" uniqueCount="76">
  <si>
    <t>VALOR EQUIVALENTE ANUAL (VEA)</t>
  </si>
  <si>
    <t>Un inversionista se le presentan dos proyectos alternativos , A y B</t>
  </si>
  <si>
    <t xml:space="preserve">con los siguientes flujos de fondos al finalizar cada período. Cada </t>
  </si>
  <si>
    <t>proyecto requiere de una inversión de $200.00,00.</t>
  </si>
  <si>
    <t>¿Cuál proyecto se escogería?</t>
  </si>
  <si>
    <t>TIEMPO</t>
  </si>
  <si>
    <t>TMAR=</t>
  </si>
  <si>
    <t>PASIVA+ RIESGO PAIS+ INFLACIÓN ACUMULADA</t>
  </si>
  <si>
    <t>PROYECTO A</t>
  </si>
  <si>
    <t>TASA MÍNIMA ACEPTABLE DE RETORNO</t>
  </si>
  <si>
    <t>PROYECTO B</t>
  </si>
  <si>
    <t>TASA DE ACTUALIZACIÓN =</t>
  </si>
  <si>
    <t>HOY</t>
  </si>
  <si>
    <t>MAÑANA</t>
  </si>
  <si>
    <t>VEA= VAN*frc</t>
  </si>
  <si>
    <t>VF</t>
  </si>
  <si>
    <t>frc= Factor de recuperación de capital</t>
  </si>
  <si>
    <t>VAN= VALOR ACTUAL NETO</t>
  </si>
  <si>
    <t>SUMATORIA DE VENTAJAS ACTUALIZADAS - LA SUMATORIA DE DESVENTAJAS ACTUALIZADAS</t>
  </si>
  <si>
    <t>1. Actualizamos los flujos de fondos de cada proyecto</t>
  </si>
  <si>
    <t>TASA ACTU.</t>
  </si>
  <si>
    <t>VA</t>
  </si>
  <si>
    <t>VAN=</t>
  </si>
  <si>
    <t>VNA=</t>
  </si>
  <si>
    <t>2.- Encontramos el frc</t>
  </si>
  <si>
    <t>frc=</t>
  </si>
  <si>
    <t>3. Encontramos el VEA aplicando la fórmula</t>
  </si>
  <si>
    <t>VEA (A)=</t>
  </si>
  <si>
    <t>VEA (B)=</t>
  </si>
  <si>
    <t>RESPUESTA=</t>
  </si>
  <si>
    <t>La altenativa B, da como resultado $1.231,59  es la tiene menor costo para el inversionista.</t>
  </si>
  <si>
    <t>VALOR ACTUAL NETO (VAN)</t>
  </si>
  <si>
    <t xml:space="preserve">Una empresa estima los siguientes flujos de fondos durante 6 meses para </t>
  </si>
  <si>
    <t>para un proyecto X. Se considera una tasa de corte del 10% y una inversión de $6.000,00</t>
  </si>
  <si>
    <t>en el mes 0-</t>
  </si>
  <si>
    <t>Mes</t>
  </si>
  <si>
    <t>Ventas</t>
  </si>
  <si>
    <t>Gastos</t>
  </si>
  <si>
    <t>En primer lugar se deben calcular los flujos de fondos de cada mes y ubicar la inversión en el año 0.</t>
  </si>
  <si>
    <t>Flujo</t>
  </si>
  <si>
    <t>En segundo lugar actualizamos el flujo neto con la tasa correspondiente</t>
  </si>
  <si>
    <t>tasa=</t>
  </si>
  <si>
    <t>Flujo Act.</t>
  </si>
  <si>
    <t>ANALISIS: El proyecto se rechaza por que es menor a uno</t>
  </si>
  <si>
    <t>PROPUESTA: Que variables modificaría para hacer el proyecto aceptado</t>
  </si>
  <si>
    <t>VENTAS=</t>
  </si>
  <si>
    <t>COSTOS Y GASTOS=</t>
  </si>
  <si>
    <t>UTIL=</t>
  </si>
  <si>
    <t>SI LA INVERSIÓN =</t>
  </si>
  <si>
    <t>LA TASA DE ACTUALIZACIÓN</t>
  </si>
  <si>
    <t xml:space="preserve">SI LA VIDA ÚTIL ES DE </t>
  </si>
  <si>
    <t>4 AÑOS</t>
  </si>
  <si>
    <t>ALTERNATIVA 1</t>
  </si>
  <si>
    <t>AÑOS</t>
  </si>
  <si>
    <t>FLUJO</t>
  </si>
  <si>
    <t>PROYECTAR</t>
  </si>
  <si>
    <t>ALTERNATIVA 2</t>
  </si>
  <si>
    <t>5800</t>
  </si>
  <si>
    <t>VEA 2=</t>
  </si>
  <si>
    <t>AÑ0</t>
  </si>
  <si>
    <t>2;4</t>
  </si>
  <si>
    <t>5;8</t>
  </si>
  <si>
    <t>9;10</t>
  </si>
  <si>
    <t>ALTER A</t>
  </si>
  <si>
    <t>ALTER B</t>
  </si>
  <si>
    <t>1_3</t>
  </si>
  <si>
    <t>4_7</t>
  </si>
  <si>
    <t>8_10</t>
  </si>
  <si>
    <t>TMAR</t>
  </si>
  <si>
    <t>AÑO</t>
  </si>
  <si>
    <t>ALTE A</t>
  </si>
  <si>
    <t>ALTE B</t>
  </si>
  <si>
    <t>ALTE A (AC)</t>
  </si>
  <si>
    <t>ALT B (AC)</t>
  </si>
  <si>
    <t>VEA (A)</t>
  </si>
  <si>
    <t>VEA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</si>
</sst>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&quot;$&quot;\-#,##0.00"/>
    <numFmt numFmtId="44" formatCode="_ &quot;$&quot;* #,##0.00_ ;_ &quot;$&quot;* \-#,##0.00_ ;_ &quot;$&quot;* &quot;-&quot;??_ ;_ @_ "/>
    <numFmt numFmtId="164" formatCode="_-* #,##0.00\ _€_-;\-* #,##0.00\ _€_-;_-* &quot;-&quot;??\ _€_-;_-@_-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9" fontId="0" fillId="0" borderId="0" xfId="0" applyNumberFormat="1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44" fontId="0" fillId="0" borderId="1" xfId="1" applyFont="1" applyBorder="1"/>
    <xf numFmtId="44" fontId="0" fillId="0" borderId="0" xfId="0" applyNumberFormat="1"/>
    <xf numFmtId="44" fontId="0" fillId="0" borderId="1" xfId="0" applyNumberFormat="1" applyBorder="1"/>
    <xf numFmtId="0" fontId="0" fillId="0" borderId="0" xfId="0" applyAlignment="1">
      <alignment horizontal="right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44" fontId="0" fillId="0" borderId="5" xfId="1" applyFont="1" applyBorder="1"/>
    <xf numFmtId="44" fontId="0" fillId="0" borderId="5" xfId="0" applyNumberFormat="1" applyBorder="1"/>
    <xf numFmtId="0" fontId="0" fillId="2" borderId="6" xfId="0" applyFill="1" applyBorder="1"/>
    <xf numFmtId="44" fontId="0" fillId="0" borderId="7" xfId="0" applyNumberFormat="1" applyBorder="1"/>
    <xf numFmtId="44" fontId="0" fillId="0" borderId="8" xfId="0" applyNumberFormat="1" applyBorder="1"/>
    <xf numFmtId="0" fontId="0" fillId="3" borderId="0" xfId="0" applyFill="1"/>
    <xf numFmtId="0" fontId="0" fillId="0" borderId="0" xfId="0" applyAlignment="1">
      <alignment horizontal="center"/>
    </xf>
    <xf numFmtId="0" fontId="0" fillId="3" borderId="6" xfId="0" applyFill="1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0" fontId="0" fillId="0" borderId="3" xfId="0" applyBorder="1"/>
    <xf numFmtId="44" fontId="0" fillId="0" borderId="12" xfId="1" applyFont="1" applyBorder="1"/>
    <xf numFmtId="44" fontId="0" fillId="0" borderId="13" xfId="0" applyNumberFormat="1" applyBorder="1"/>
    <xf numFmtId="44" fontId="0" fillId="0" borderId="3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0" fillId="0" borderId="3" xfId="0" applyNumberFormat="1" applyBorder="1"/>
    <xf numFmtId="44" fontId="0" fillId="0" borderId="9" xfId="0" applyNumberFormat="1" applyBorder="1"/>
    <xf numFmtId="164" fontId="0" fillId="0" borderId="9" xfId="0" applyNumberFormat="1" applyBorder="1"/>
    <xf numFmtId="164" fontId="0" fillId="0" borderId="3" xfId="0" applyNumberFormat="1" applyBorder="1"/>
    <xf numFmtId="165" fontId="0" fillId="0" borderId="0" xfId="0" applyNumberFormat="1"/>
    <xf numFmtId="10" fontId="0" fillId="0" borderId="1" xfId="0" applyNumberFormat="1" applyBorder="1"/>
    <xf numFmtId="0" fontId="0" fillId="4" borderId="1" xfId="0" applyFill="1" applyBorder="1"/>
    <xf numFmtId="44" fontId="0" fillId="4" borderId="1" xfId="1" applyFont="1" applyFill="1" applyBorder="1"/>
    <xf numFmtId="10" fontId="0" fillId="0" borderId="0" xfId="0" applyNumberFormat="1"/>
    <xf numFmtId="0" fontId="0" fillId="5" borderId="0" xfId="0" applyFill="1"/>
    <xf numFmtId="44" fontId="0" fillId="5" borderId="0" xfId="1" applyFont="1" applyFill="1"/>
    <xf numFmtId="10" fontId="0" fillId="5" borderId="0" xfId="0" applyNumberFormat="1" applyFill="1"/>
    <xf numFmtId="8" fontId="0" fillId="0" borderId="0" xfId="0" applyNumberFormat="1"/>
    <xf numFmtId="0" fontId="0" fillId="0" borderId="0" xfId="0" quotePrefix="1"/>
    <xf numFmtId="16" fontId="0" fillId="5" borderId="0" xfId="0" applyNumberFormat="1" applyFill="1"/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 vertical="top"/>
    </xf>
    <xf numFmtId="16" fontId="0" fillId="6" borderId="0" xfId="0" applyNumberFormat="1" applyFill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44" fontId="4" fillId="0" borderId="1" xfId="1" applyFont="1" applyBorder="1"/>
    <xf numFmtId="44" fontId="4" fillId="0" borderId="1" xfId="0" applyNumberFormat="1" applyFont="1" applyBorder="1"/>
    <xf numFmtId="0" fontId="4" fillId="5" borderId="0" xfId="0" applyFont="1" applyFill="1"/>
    <xf numFmtId="44" fontId="4" fillId="5" borderId="0" xfId="0" applyNumberFormat="1" applyFont="1" applyFill="1"/>
    <xf numFmtId="0" fontId="4" fillId="6" borderId="0" xfId="0" applyFont="1" applyFill="1"/>
    <xf numFmtId="44" fontId="4" fillId="6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47625</xdr:rowOff>
    </xdr:from>
    <xdr:to>
      <xdr:col>4</xdr:col>
      <xdr:colOff>476250</xdr:colOff>
      <xdr:row>14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333625"/>
          <a:ext cx="12001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7"/>
  <sheetViews>
    <sheetView tabSelected="1" topLeftCell="A12" zoomScale="136" zoomScaleNormal="136" workbookViewId="0">
      <selection activeCell="G13" sqref="G13"/>
    </sheetView>
  </sheetViews>
  <sheetFormatPr baseColWidth="10" defaultColWidth="11.3984375" defaultRowHeight="14.25" x14ac:dyDescent="0.45"/>
  <cols>
    <col min="2" max="2" width="14.59765625" customWidth="1"/>
    <col min="3" max="3" width="15.1328125" customWidth="1"/>
    <col min="4" max="5" width="11.73046875" bestFit="1" customWidth="1"/>
    <col min="6" max="6" width="16" customWidth="1"/>
    <col min="7" max="7" width="13.1328125" customWidth="1"/>
  </cols>
  <sheetData>
    <row r="1" spans="2:11" x14ac:dyDescent="0.45">
      <c r="B1" s="3" t="s">
        <v>0</v>
      </c>
    </row>
    <row r="2" spans="2:11" x14ac:dyDescent="0.45">
      <c r="B2" t="s">
        <v>1</v>
      </c>
    </row>
    <row r="3" spans="2:11" x14ac:dyDescent="0.45">
      <c r="B3" t="s">
        <v>2</v>
      </c>
    </row>
    <row r="4" spans="2:11" x14ac:dyDescent="0.45">
      <c r="B4" t="s">
        <v>3</v>
      </c>
    </row>
    <row r="5" spans="2:11" x14ac:dyDescent="0.45">
      <c r="B5" t="s">
        <v>4</v>
      </c>
    </row>
    <row r="6" spans="2:11" x14ac:dyDescent="0.45">
      <c r="B6" s="2" t="s">
        <v>5</v>
      </c>
      <c r="C6" s="2">
        <v>1</v>
      </c>
      <c r="D6" s="2">
        <v>2</v>
      </c>
      <c r="E6" s="2">
        <v>3</v>
      </c>
      <c r="F6" s="2">
        <v>4</v>
      </c>
      <c r="H6" s="9" t="s">
        <v>6</v>
      </c>
      <c r="I6" t="s">
        <v>7</v>
      </c>
    </row>
    <row r="7" spans="2:11" x14ac:dyDescent="0.45">
      <c r="B7" s="2" t="s">
        <v>8</v>
      </c>
      <c r="C7" s="5">
        <v>80000</v>
      </c>
      <c r="D7" s="5">
        <v>70000</v>
      </c>
      <c r="E7" s="5">
        <v>60000</v>
      </c>
      <c r="F7" s="5">
        <v>35000</v>
      </c>
      <c r="H7" t="s">
        <v>9</v>
      </c>
    </row>
    <row r="8" spans="2:11" x14ac:dyDescent="0.45">
      <c r="B8" s="2" t="s">
        <v>10</v>
      </c>
      <c r="C8" s="5">
        <v>30000</v>
      </c>
      <c r="D8" s="5">
        <v>40000</v>
      </c>
      <c r="E8" s="5">
        <v>40000</v>
      </c>
      <c r="F8" s="5">
        <v>150000</v>
      </c>
    </row>
    <row r="9" spans="2:11" x14ac:dyDescent="0.45">
      <c r="B9" s="2" t="s">
        <v>11</v>
      </c>
      <c r="C9" s="2"/>
      <c r="D9" s="2"/>
      <c r="E9" s="35">
        <v>0.08</v>
      </c>
    </row>
    <row r="10" spans="2:11" x14ac:dyDescent="0.45">
      <c r="I10" s="9" t="s">
        <v>12</v>
      </c>
      <c r="J10" s="9"/>
      <c r="K10" t="s">
        <v>13</v>
      </c>
    </row>
    <row r="11" spans="2:11" x14ac:dyDescent="0.45">
      <c r="B11" t="s">
        <v>14</v>
      </c>
      <c r="I11" s="9" t="s">
        <v>12</v>
      </c>
      <c r="K11" t="s">
        <v>15</v>
      </c>
    </row>
    <row r="12" spans="2:11" x14ac:dyDescent="0.45">
      <c r="B12" t="s">
        <v>16</v>
      </c>
      <c r="I12" s="9" t="s">
        <v>12</v>
      </c>
    </row>
    <row r="13" spans="2:11" x14ac:dyDescent="0.45">
      <c r="F13">
        <f>(4.8%*(1+4.8%)^10)/((1+4.8%)^10-1)</f>
        <v>0.12824975621857454</v>
      </c>
      <c r="I13" s="9" t="s">
        <v>12</v>
      </c>
    </row>
    <row r="14" spans="2:11" x14ac:dyDescent="0.45">
      <c r="H14" t="s">
        <v>17</v>
      </c>
      <c r="J14" t="s">
        <v>18</v>
      </c>
    </row>
    <row r="15" spans="2:11" x14ac:dyDescent="0.45">
      <c r="B15" t="s">
        <v>19</v>
      </c>
    </row>
    <row r="16" spans="2:11" x14ac:dyDescent="0.45">
      <c r="B16" t="s">
        <v>20</v>
      </c>
      <c r="C16" s="1">
        <f>E9</f>
        <v>0.08</v>
      </c>
    </row>
    <row r="17" spans="2:9" x14ac:dyDescent="0.45">
      <c r="B17" s="4" t="s">
        <v>5</v>
      </c>
      <c r="C17" s="4">
        <v>0</v>
      </c>
      <c r="D17" s="4">
        <v>1</v>
      </c>
      <c r="E17" s="4">
        <v>2</v>
      </c>
      <c r="F17" s="4">
        <v>3</v>
      </c>
      <c r="G17" s="4">
        <v>4</v>
      </c>
    </row>
    <row r="18" spans="2:9" x14ac:dyDescent="0.45">
      <c r="B18" s="2" t="s">
        <v>8</v>
      </c>
      <c r="C18" s="5">
        <v>-200000</v>
      </c>
      <c r="D18" s="5">
        <f>C7</f>
        <v>80000</v>
      </c>
      <c r="E18" s="5">
        <f>D7</f>
        <v>70000</v>
      </c>
      <c r="F18" s="5">
        <f t="shared" ref="F18:G18" si="0">E7</f>
        <v>60000</v>
      </c>
      <c r="G18" s="5">
        <f t="shared" si="0"/>
        <v>35000</v>
      </c>
    </row>
    <row r="19" spans="2:9" x14ac:dyDescent="0.45">
      <c r="B19" s="36" t="s">
        <v>21</v>
      </c>
      <c r="C19" s="37">
        <f>C18/(1+$C$16)^C17</f>
        <v>-200000</v>
      </c>
      <c r="D19" s="37">
        <f>D18/(1+$C$16)^D17</f>
        <v>74074.074074074073</v>
      </c>
      <c r="E19" s="37">
        <f t="shared" ref="E19:G19" si="1">E18/(1+$C$16)^E17</f>
        <v>60013.71742112482</v>
      </c>
      <c r="F19" s="37">
        <f t="shared" si="1"/>
        <v>47629.934461210178</v>
      </c>
      <c r="G19" s="37">
        <f t="shared" si="1"/>
        <v>25726.044847875863</v>
      </c>
    </row>
    <row r="20" spans="2:9" x14ac:dyDescent="0.45">
      <c r="B20" s="2" t="s">
        <v>22</v>
      </c>
      <c r="C20" s="5">
        <f>SUM(C19:G19)</f>
        <v>7443.7708042849335</v>
      </c>
      <c r="I20" s="6"/>
    </row>
    <row r="21" spans="2:9" x14ac:dyDescent="0.45">
      <c r="B21" s="2" t="s">
        <v>23</v>
      </c>
      <c r="C21" s="7">
        <f>NPV(C16,D18:G18)+C18</f>
        <v>7443.7708042849263</v>
      </c>
      <c r="D21" s="6"/>
    </row>
    <row r="23" spans="2:9" x14ac:dyDescent="0.45">
      <c r="B23" s="4" t="s">
        <v>5</v>
      </c>
      <c r="C23" s="4">
        <v>0</v>
      </c>
      <c r="D23" s="4">
        <v>1</v>
      </c>
      <c r="E23" s="4">
        <v>2</v>
      </c>
      <c r="F23" s="4">
        <v>3</v>
      </c>
      <c r="G23" s="4">
        <v>4</v>
      </c>
    </row>
    <row r="24" spans="2:9" x14ac:dyDescent="0.45">
      <c r="B24" s="2" t="s">
        <v>10</v>
      </c>
      <c r="C24" s="5">
        <v>-200000</v>
      </c>
      <c r="D24" s="5">
        <f>C8</f>
        <v>30000</v>
      </c>
      <c r="E24" s="5">
        <f t="shared" ref="E24:G24" si="2">D8</f>
        <v>40000</v>
      </c>
      <c r="F24" s="5">
        <f t="shared" si="2"/>
        <v>40000</v>
      </c>
      <c r="G24" s="5">
        <f t="shared" si="2"/>
        <v>150000</v>
      </c>
    </row>
    <row r="25" spans="2:9" x14ac:dyDescent="0.45">
      <c r="B25" s="2" t="s">
        <v>21</v>
      </c>
      <c r="C25" s="5">
        <f>C24/(1+$C$16)^C23</f>
        <v>-200000</v>
      </c>
      <c r="D25" s="5">
        <f t="shared" ref="D25" si="3">D24/(1+$C$16)^D23</f>
        <v>27777.777777777777</v>
      </c>
      <c r="E25" s="5">
        <f t="shared" ref="E25" si="4">E24/(1+$C$16)^E23</f>
        <v>34293.552812071328</v>
      </c>
      <c r="F25" s="5">
        <f t="shared" ref="F25" si="5">F24/(1+$C$16)^F23</f>
        <v>31753.289640806783</v>
      </c>
      <c r="G25" s="5">
        <f t="shared" ref="G25" si="6">G24/(1+$C$16)^G23</f>
        <v>110254.47791946799</v>
      </c>
    </row>
    <row r="26" spans="2:9" x14ac:dyDescent="0.45">
      <c r="B26" s="2" t="s">
        <v>22</v>
      </c>
      <c r="C26" s="5">
        <f>SUM(C25:G25)</f>
        <v>4079.0981501238712</v>
      </c>
    </row>
    <row r="27" spans="2:9" x14ac:dyDescent="0.45">
      <c r="B27" s="2" t="s">
        <v>23</v>
      </c>
      <c r="C27" s="7">
        <f>NPV(C16,D24:G24)+C24</f>
        <v>4079.0981501239003</v>
      </c>
    </row>
    <row r="29" spans="2:9" x14ac:dyDescent="0.45">
      <c r="B29" t="s">
        <v>24</v>
      </c>
    </row>
    <row r="31" spans="2:9" x14ac:dyDescent="0.45">
      <c r="B31" s="8" t="s">
        <v>25</v>
      </c>
      <c r="C31" s="34">
        <v>0.3019</v>
      </c>
    </row>
    <row r="33" spans="2:3" x14ac:dyDescent="0.45">
      <c r="B33" t="s">
        <v>26</v>
      </c>
    </row>
    <row r="34" spans="2:3" x14ac:dyDescent="0.45">
      <c r="B34" t="s">
        <v>27</v>
      </c>
      <c r="C34" s="6">
        <f>C20*C31</f>
        <v>2247.2744058136213</v>
      </c>
    </row>
    <row r="35" spans="2:3" x14ac:dyDescent="0.45">
      <c r="B35" t="s">
        <v>28</v>
      </c>
      <c r="C35" s="6">
        <f>C26*C31</f>
        <v>1231.4797315223966</v>
      </c>
    </row>
    <row r="37" spans="2:3" x14ac:dyDescent="0.45">
      <c r="B37" t="s">
        <v>29</v>
      </c>
      <c r="C37" s="9" t="s">
        <v>30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7"/>
  <sheetViews>
    <sheetView workbookViewId="0">
      <selection activeCell="D1" sqref="D1"/>
    </sheetView>
  </sheetViews>
  <sheetFormatPr baseColWidth="10" defaultColWidth="11.3984375" defaultRowHeight="14.25" x14ac:dyDescent="0.45"/>
  <cols>
    <col min="3" max="3" width="14.59765625" bestFit="1" customWidth="1"/>
    <col min="4" max="4" width="16.86328125" customWidth="1"/>
  </cols>
  <sheetData>
    <row r="2" spans="2:9" x14ac:dyDescent="0.45">
      <c r="B2" s="3" t="s">
        <v>31</v>
      </c>
    </row>
    <row r="4" spans="2:9" x14ac:dyDescent="0.45">
      <c r="B4" t="s">
        <v>32</v>
      </c>
    </row>
    <row r="5" spans="2:9" x14ac:dyDescent="0.45">
      <c r="B5" t="s">
        <v>33</v>
      </c>
    </row>
    <row r="6" spans="2:9" x14ac:dyDescent="0.45">
      <c r="B6" t="s">
        <v>34</v>
      </c>
    </row>
    <row r="8" spans="2:9" x14ac:dyDescent="0.45">
      <c r="B8" s="4" t="s">
        <v>35</v>
      </c>
      <c r="C8" s="10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</row>
    <row r="9" spans="2:9" x14ac:dyDescent="0.45">
      <c r="B9" s="4" t="s">
        <v>36</v>
      </c>
      <c r="C9" s="5">
        <v>1800</v>
      </c>
      <c r="D9" s="5">
        <v>510</v>
      </c>
      <c r="E9" s="5">
        <v>520</v>
      </c>
      <c r="F9" s="5">
        <v>530</v>
      </c>
      <c r="G9" s="5">
        <v>540</v>
      </c>
      <c r="H9" s="5">
        <v>550</v>
      </c>
    </row>
    <row r="10" spans="2:9" x14ac:dyDescent="0.45">
      <c r="B10" s="4" t="s">
        <v>37</v>
      </c>
      <c r="C10" s="5">
        <v>350</v>
      </c>
      <c r="D10" s="5">
        <v>355</v>
      </c>
      <c r="E10" s="5">
        <v>360</v>
      </c>
      <c r="F10" s="5">
        <v>365</v>
      </c>
      <c r="G10" s="5">
        <v>370</v>
      </c>
      <c r="H10" s="5">
        <v>375</v>
      </c>
    </row>
    <row r="12" spans="2:9" x14ac:dyDescent="0.45">
      <c r="B12" t="s">
        <v>38</v>
      </c>
    </row>
    <row r="14" spans="2:9" x14ac:dyDescent="0.45">
      <c r="B14" s="11" t="s">
        <v>35</v>
      </c>
      <c r="C14" s="28">
        <v>0</v>
      </c>
      <c r="D14" s="29">
        <v>1</v>
      </c>
      <c r="E14" s="29">
        <v>2</v>
      </c>
      <c r="F14" s="29">
        <v>3</v>
      </c>
      <c r="G14" s="29">
        <v>4</v>
      </c>
      <c r="H14" s="29">
        <v>5</v>
      </c>
      <c r="I14" s="29">
        <v>6</v>
      </c>
    </row>
    <row r="15" spans="2:9" x14ac:dyDescent="0.45">
      <c r="B15" s="11" t="s">
        <v>36</v>
      </c>
      <c r="C15" s="2"/>
      <c r="D15" s="7">
        <f>C9</f>
        <v>1800</v>
      </c>
      <c r="E15" s="7">
        <f t="shared" ref="E15:I15" si="0">D9</f>
        <v>510</v>
      </c>
      <c r="F15" s="7">
        <f t="shared" si="0"/>
        <v>520</v>
      </c>
      <c r="G15" s="7">
        <f t="shared" si="0"/>
        <v>530</v>
      </c>
      <c r="H15" s="7">
        <f t="shared" si="0"/>
        <v>540</v>
      </c>
      <c r="I15" s="7">
        <f t="shared" si="0"/>
        <v>550</v>
      </c>
    </row>
    <row r="16" spans="2:9" ht="14.65" thickBot="1" x14ac:dyDescent="0.5">
      <c r="B16" s="12" t="s">
        <v>37</v>
      </c>
      <c r="C16" s="13">
        <f>-6000</f>
        <v>-6000</v>
      </c>
      <c r="D16" s="14">
        <f>C10</f>
        <v>350</v>
      </c>
      <c r="E16" s="14">
        <f t="shared" ref="E16:I16" si="1">D10</f>
        <v>355</v>
      </c>
      <c r="F16" s="14">
        <f t="shared" si="1"/>
        <v>360</v>
      </c>
      <c r="G16" s="14">
        <f t="shared" si="1"/>
        <v>365</v>
      </c>
      <c r="H16" s="14">
        <f t="shared" si="1"/>
        <v>370</v>
      </c>
      <c r="I16" s="14">
        <f t="shared" si="1"/>
        <v>375</v>
      </c>
    </row>
    <row r="17" spans="2:9" ht="14.65" thickBot="1" x14ac:dyDescent="0.5">
      <c r="B17" s="15" t="s">
        <v>39</v>
      </c>
      <c r="C17" s="16">
        <f>C16</f>
        <v>-6000</v>
      </c>
      <c r="D17" s="16">
        <f>D15-D16</f>
        <v>1450</v>
      </c>
      <c r="E17" s="16">
        <f t="shared" ref="E17:I17" si="2">E15-E16</f>
        <v>155</v>
      </c>
      <c r="F17" s="16">
        <f>F15-F16</f>
        <v>160</v>
      </c>
      <c r="G17" s="16">
        <f t="shared" si="2"/>
        <v>165</v>
      </c>
      <c r="H17" s="16">
        <f t="shared" si="2"/>
        <v>170</v>
      </c>
      <c r="I17" s="17">
        <f t="shared" si="2"/>
        <v>175</v>
      </c>
    </row>
    <row r="18" spans="2:9" x14ac:dyDescent="0.45">
      <c r="B18" s="18"/>
      <c r="C18" s="6"/>
      <c r="D18" s="6"/>
      <c r="E18" s="6"/>
      <c r="F18" s="6"/>
      <c r="G18" s="6"/>
      <c r="H18" s="6"/>
      <c r="I18" s="6"/>
    </row>
    <row r="19" spans="2:9" x14ac:dyDescent="0.45">
      <c r="B19" s="18" t="s">
        <v>40</v>
      </c>
    </row>
    <row r="20" spans="2:9" ht="14.65" thickBot="1" x14ac:dyDescent="0.5">
      <c r="B20" s="18"/>
      <c r="C20" s="19" t="s">
        <v>41</v>
      </c>
      <c r="D20" s="1">
        <v>0.1</v>
      </c>
    </row>
    <row r="21" spans="2:9" ht="14.65" thickBot="1" x14ac:dyDescent="0.5">
      <c r="B21" s="15" t="s">
        <v>39</v>
      </c>
      <c r="C21" s="30">
        <f>C17</f>
        <v>-6000</v>
      </c>
      <c r="D21" s="31">
        <f>D17</f>
        <v>1450</v>
      </c>
      <c r="E21" s="30">
        <f t="shared" ref="E21:I21" si="3">E17</f>
        <v>155</v>
      </c>
      <c r="F21" s="31">
        <f t="shared" si="3"/>
        <v>160</v>
      </c>
      <c r="G21" s="30">
        <f t="shared" si="3"/>
        <v>165</v>
      </c>
      <c r="H21" s="31">
        <f t="shared" si="3"/>
        <v>170</v>
      </c>
      <c r="I21" s="30">
        <f t="shared" si="3"/>
        <v>175</v>
      </c>
    </row>
    <row r="22" spans="2:9" ht="14.65" thickBot="1" x14ac:dyDescent="0.5">
      <c r="B22" s="20" t="s">
        <v>42</v>
      </c>
      <c r="C22" s="27">
        <f>C21/(1+$D$20)^C14</f>
        <v>-6000</v>
      </c>
      <c r="D22" s="32">
        <f>D21/(1+$D$20)^D14</f>
        <v>1318.181818181818</v>
      </c>
      <c r="E22" s="33">
        <f>E21/(1+$D$20)^E14</f>
        <v>128.099173553719</v>
      </c>
      <c r="F22" s="21">
        <f t="shared" ref="F22:I22" si="4">F21/(1+$D$20)^F14</f>
        <v>120.2103681442524</v>
      </c>
      <c r="G22" s="24">
        <f t="shared" si="4"/>
        <v>112.69722013523663</v>
      </c>
      <c r="H22" s="21">
        <f t="shared" si="4"/>
        <v>105.55662492005635</v>
      </c>
      <c r="I22" s="24">
        <f t="shared" si="4"/>
        <v>98.782937759410999</v>
      </c>
    </row>
    <row r="23" spans="2:9" x14ac:dyDescent="0.45">
      <c r="B23" s="22" t="s">
        <v>22</v>
      </c>
      <c r="C23" s="25">
        <f>SUM(C22:I22)</f>
        <v>-4116.471857305507</v>
      </c>
    </row>
    <row r="24" spans="2:9" ht="14.65" thickBot="1" x14ac:dyDescent="0.5">
      <c r="B24" s="23" t="s">
        <v>23</v>
      </c>
      <c r="C24" s="26">
        <f>NPV(D20,D21:I21)+C21</f>
        <v>-4116.471857305507</v>
      </c>
    </row>
    <row r="26" spans="2:9" x14ac:dyDescent="0.45">
      <c r="B26" s="18" t="s">
        <v>43</v>
      </c>
    </row>
    <row r="27" spans="2:9" x14ac:dyDescent="0.45">
      <c r="B27" s="1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99EA0-D4B1-425C-8F4D-15D759706BF7}">
  <dimension ref="B2:L27"/>
  <sheetViews>
    <sheetView workbookViewId="0">
      <selection activeCell="G19" sqref="G19"/>
    </sheetView>
  </sheetViews>
  <sheetFormatPr baseColWidth="10" defaultRowHeight="14.25" x14ac:dyDescent="0.45"/>
  <sheetData>
    <row r="2" spans="2:8" x14ac:dyDescent="0.45">
      <c r="B2" t="s">
        <v>52</v>
      </c>
    </row>
    <row r="3" spans="2:8" x14ac:dyDescent="0.45">
      <c r="B3" s="39" t="s">
        <v>45</v>
      </c>
      <c r="C3" s="40">
        <v>5800</v>
      </c>
      <c r="D3" s="39"/>
      <c r="E3" s="39"/>
    </row>
    <row r="4" spans="2:8" x14ac:dyDescent="0.45">
      <c r="B4" s="39" t="s">
        <v>46</v>
      </c>
      <c r="C4" s="39"/>
      <c r="D4" s="40">
        <v>4100</v>
      </c>
      <c r="E4" s="39"/>
    </row>
    <row r="5" spans="2:8" x14ac:dyDescent="0.45">
      <c r="B5" s="39" t="s">
        <v>47</v>
      </c>
      <c r="C5" s="39"/>
      <c r="D5" s="39"/>
      <c r="E5" s="39"/>
    </row>
    <row r="6" spans="2:8" x14ac:dyDescent="0.45">
      <c r="B6" s="39" t="s">
        <v>48</v>
      </c>
      <c r="C6" s="39"/>
      <c r="D6" s="40">
        <v>6800</v>
      </c>
      <c r="E6" s="39"/>
    </row>
    <row r="7" spans="2:8" x14ac:dyDescent="0.45">
      <c r="B7" s="39" t="s">
        <v>49</v>
      </c>
      <c r="C7" s="39"/>
      <c r="D7" s="39"/>
      <c r="E7" s="41">
        <v>2.8000000000000001E-2</v>
      </c>
      <c r="G7" s="38">
        <v>1.4E-2</v>
      </c>
      <c r="H7" t="s">
        <v>55</v>
      </c>
    </row>
    <row r="8" spans="2:8" x14ac:dyDescent="0.45">
      <c r="B8" s="39" t="s">
        <v>50</v>
      </c>
      <c r="C8" s="39"/>
      <c r="D8" s="39" t="s">
        <v>51</v>
      </c>
      <c r="E8" s="39"/>
    </row>
    <row r="9" spans="2:8" x14ac:dyDescent="0.45">
      <c r="D9" t="s">
        <v>6</v>
      </c>
      <c r="E9" s="38">
        <v>2.8000000000000001E-2</v>
      </c>
    </row>
    <row r="10" spans="2:8" x14ac:dyDescent="0.45">
      <c r="C10" t="s">
        <v>53</v>
      </c>
      <c r="D10">
        <v>0</v>
      </c>
      <c r="E10">
        <v>1</v>
      </c>
      <c r="F10">
        <v>2</v>
      </c>
      <c r="G10">
        <v>3</v>
      </c>
      <c r="H10">
        <v>4</v>
      </c>
    </row>
    <row r="11" spans="2:8" x14ac:dyDescent="0.45">
      <c r="C11" t="s">
        <v>54</v>
      </c>
      <c r="D11">
        <v>-6800</v>
      </c>
      <c r="E11" s="6">
        <f>C3-D4</f>
        <v>1700</v>
      </c>
      <c r="F11" s="42">
        <f>FV($G$7,F10,0,-$E$11)</f>
        <v>1747.9332000000002</v>
      </c>
      <c r="G11" s="42">
        <f t="shared" ref="G11:H11" si="0">FV($G$7,G10,0,-$E$11)</f>
        <v>1772.4042648000004</v>
      </c>
      <c r="H11" s="42">
        <f t="shared" si="0"/>
        <v>1797.2179245072005</v>
      </c>
    </row>
    <row r="12" spans="2:8" x14ac:dyDescent="0.45">
      <c r="C12" t="s">
        <v>22</v>
      </c>
      <c r="E12" s="6">
        <f>$E$11/(1+$G$7)^E10</f>
        <v>1676.5285996055227</v>
      </c>
      <c r="F12" s="6">
        <f t="shared" ref="F12:H12" si="1">$E$11/(1+$G$7)^F10</f>
        <v>1653.381261938385</v>
      </c>
      <c r="G12" s="6">
        <f t="shared" si="1"/>
        <v>1630.5535127597486</v>
      </c>
      <c r="H12" s="6">
        <f t="shared" si="1"/>
        <v>1608.0409396052746</v>
      </c>
    </row>
    <row r="14" spans="2:8" x14ac:dyDescent="0.45">
      <c r="D14" s="42">
        <f>NPV(E9,E11:H11)+D11</f>
        <v>-251.53770961510963</v>
      </c>
      <c r="F14" s="6">
        <f>SUM(E11:H11)</f>
        <v>7017.555389307201</v>
      </c>
    </row>
    <row r="15" spans="2:8" x14ac:dyDescent="0.45">
      <c r="B15" t="s">
        <v>56</v>
      </c>
      <c r="F15" s="6">
        <f>F14+D11</f>
        <v>217.55538930720104</v>
      </c>
    </row>
    <row r="16" spans="2:8" x14ac:dyDescent="0.45">
      <c r="B16" s="39" t="s">
        <v>45</v>
      </c>
      <c r="C16" s="40">
        <v>7800</v>
      </c>
      <c r="D16" s="39"/>
      <c r="E16" s="39"/>
    </row>
    <row r="17" spans="2:12" x14ac:dyDescent="0.45">
      <c r="B17" s="39" t="s">
        <v>46</v>
      </c>
      <c r="C17" s="39"/>
      <c r="D17" s="40">
        <v>2100</v>
      </c>
      <c r="E17" s="39"/>
    </row>
    <row r="18" spans="2:12" x14ac:dyDescent="0.45">
      <c r="B18" s="39" t="s">
        <v>47</v>
      </c>
      <c r="C18" s="39"/>
      <c r="D18" s="39"/>
      <c r="E18" s="39"/>
    </row>
    <row r="19" spans="2:12" x14ac:dyDescent="0.45">
      <c r="B19" s="39" t="s">
        <v>48</v>
      </c>
      <c r="C19" s="39"/>
      <c r="D19" s="40">
        <v>5800</v>
      </c>
      <c r="E19" s="39"/>
    </row>
    <row r="20" spans="2:12" x14ac:dyDescent="0.45">
      <c r="B20" s="39" t="s">
        <v>49</v>
      </c>
      <c r="C20" s="39"/>
      <c r="D20" s="39"/>
      <c r="E20" s="41">
        <v>2.8000000000000001E-2</v>
      </c>
      <c r="G20" s="38">
        <v>1.4E-2</v>
      </c>
      <c r="H20" t="s">
        <v>55</v>
      </c>
    </row>
    <row r="21" spans="2:12" x14ac:dyDescent="0.45">
      <c r="B21" s="39" t="s">
        <v>50</v>
      </c>
      <c r="C21" s="39"/>
      <c r="D21" s="39" t="s">
        <v>51</v>
      </c>
      <c r="E21" s="39"/>
    </row>
    <row r="22" spans="2:12" x14ac:dyDescent="0.45">
      <c r="D22" t="s">
        <v>6</v>
      </c>
      <c r="E22" s="38">
        <v>2.8000000000000001E-2</v>
      </c>
    </row>
    <row r="24" spans="2:12" x14ac:dyDescent="0.45">
      <c r="C24" t="s">
        <v>53</v>
      </c>
      <c r="D24">
        <v>0</v>
      </c>
      <c r="E24">
        <v>1</v>
      </c>
      <c r="F24">
        <v>2</v>
      </c>
      <c r="G24">
        <v>3</v>
      </c>
      <c r="H24">
        <v>4</v>
      </c>
      <c r="K24" t="s">
        <v>25</v>
      </c>
      <c r="L24">
        <f>CASO1!F13</f>
        <v>0.12824975621857454</v>
      </c>
    </row>
    <row r="25" spans="2:12" x14ac:dyDescent="0.45">
      <c r="C25" t="s">
        <v>54</v>
      </c>
      <c r="D25" s="43" t="s">
        <v>57</v>
      </c>
      <c r="E25" s="6">
        <f>C16-D17</f>
        <v>5700</v>
      </c>
      <c r="F25" s="42">
        <f>FV($G$7,F24,0,-$E$25)</f>
        <v>5860.717200000001</v>
      </c>
      <c r="G25" s="42">
        <f t="shared" ref="G25:H25" si="2">FV($G$7,G24,0,-$E$25)</f>
        <v>5942.7672408000008</v>
      </c>
      <c r="H25" s="42">
        <f t="shared" si="2"/>
        <v>6025.9659821712012</v>
      </c>
    </row>
    <row r="26" spans="2:12" x14ac:dyDescent="0.45">
      <c r="C26" t="s">
        <v>22</v>
      </c>
      <c r="D26" s="42">
        <f>NPV(E23,E25:H25)+D25</f>
        <v>29329.450422971204</v>
      </c>
    </row>
    <row r="27" spans="2:12" x14ac:dyDescent="0.45">
      <c r="C27" t="s">
        <v>58</v>
      </c>
      <c r="D27" s="42">
        <f>D26*L24</f>
        <v>3761.494866770825</v>
      </c>
    </row>
  </sheetData>
  <pageMargins left="0.7" right="0.7" top="0.75" bottom="0.75" header="0.3" footer="0.3"/>
  <ignoredErrors>
    <ignoredError sqref="D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A0BD-3B91-4198-9097-BE5E012E3C6E}">
  <dimension ref="C3:K27"/>
  <sheetViews>
    <sheetView workbookViewId="0">
      <selection activeCell="K12" sqref="K12"/>
    </sheetView>
  </sheetViews>
  <sheetFormatPr baseColWidth="10" defaultRowHeight="14.25" x14ac:dyDescent="0.45"/>
  <cols>
    <col min="3" max="3" width="5.06640625" customWidth="1"/>
    <col min="5" max="5" width="11.59765625" bestFit="1" customWidth="1"/>
    <col min="8" max="8" width="11.59765625" bestFit="1" customWidth="1"/>
    <col min="9" max="9" width="13.86328125" customWidth="1"/>
  </cols>
  <sheetData>
    <row r="3" spans="3:11" x14ac:dyDescent="0.45">
      <c r="C3" s="39" t="s">
        <v>59</v>
      </c>
      <c r="D3" s="39" t="s">
        <v>63</v>
      </c>
      <c r="F3" s="47" t="s">
        <v>59</v>
      </c>
      <c r="G3" s="47" t="s">
        <v>64</v>
      </c>
      <c r="I3" t="s">
        <v>68</v>
      </c>
      <c r="J3" s="38">
        <v>4.8000000000000001E-2</v>
      </c>
    </row>
    <row r="4" spans="3:11" x14ac:dyDescent="0.45">
      <c r="C4" s="45">
        <v>0</v>
      </c>
      <c r="D4" s="39">
        <v>6800</v>
      </c>
      <c r="F4" s="48">
        <v>0</v>
      </c>
      <c r="G4" s="47">
        <v>7200</v>
      </c>
    </row>
    <row r="5" spans="3:11" x14ac:dyDescent="0.45">
      <c r="C5" s="46">
        <v>1</v>
      </c>
      <c r="D5" s="39">
        <v>18500</v>
      </c>
      <c r="F5" s="49" t="s">
        <v>65</v>
      </c>
      <c r="G5" s="47">
        <v>16000</v>
      </c>
    </row>
    <row r="6" spans="3:11" x14ac:dyDescent="0.45">
      <c r="C6" s="44" t="s">
        <v>60</v>
      </c>
      <c r="D6" s="39">
        <v>19500</v>
      </c>
      <c r="F6" s="47" t="s">
        <v>66</v>
      </c>
      <c r="G6" s="47">
        <v>17000</v>
      </c>
    </row>
    <row r="7" spans="3:11" x14ac:dyDescent="0.45">
      <c r="C7" s="39" t="s">
        <v>61</v>
      </c>
      <c r="D7" s="39">
        <v>19800</v>
      </c>
      <c r="F7" s="47" t="s">
        <v>67</v>
      </c>
      <c r="G7" s="47">
        <v>19000</v>
      </c>
    </row>
    <row r="8" spans="3:11" x14ac:dyDescent="0.45">
      <c r="C8" s="39" t="s">
        <v>62</v>
      </c>
      <c r="D8" s="39">
        <v>20000</v>
      </c>
    </row>
    <row r="11" spans="3:11" x14ac:dyDescent="0.45">
      <c r="C11" s="51" t="s">
        <v>69</v>
      </c>
      <c r="D11" s="51" t="s">
        <v>70</v>
      </c>
      <c r="E11" s="51" t="s">
        <v>72</v>
      </c>
      <c r="F11" s="52"/>
      <c r="G11" s="51" t="s">
        <v>69</v>
      </c>
      <c r="H11" s="51" t="s">
        <v>71</v>
      </c>
      <c r="I11" s="51" t="s">
        <v>73</v>
      </c>
      <c r="J11" s="50"/>
    </row>
    <row r="12" spans="3:11" x14ac:dyDescent="0.45">
      <c r="C12" s="51">
        <v>0</v>
      </c>
      <c r="D12" s="53">
        <v>-6800</v>
      </c>
      <c r="E12" s="54">
        <f>D12/(1+4.8%)^C12</f>
        <v>-6800</v>
      </c>
      <c r="F12" s="52"/>
      <c r="G12" s="51">
        <v>0</v>
      </c>
      <c r="H12" s="53">
        <v>-7200</v>
      </c>
      <c r="I12" s="54">
        <f>H12/(1+4.8%)^G12</f>
        <v>-7200</v>
      </c>
      <c r="J12" s="50" t="s">
        <v>25</v>
      </c>
      <c r="K12">
        <f>CASO1!F13</f>
        <v>0.12824975621857454</v>
      </c>
    </row>
    <row r="13" spans="3:11" x14ac:dyDescent="0.45">
      <c r="C13" s="51">
        <v>1</v>
      </c>
      <c r="D13" s="53">
        <v>18500</v>
      </c>
      <c r="E13" s="54">
        <f t="shared" ref="E13:E22" si="0">D13/(1+4.8%)^C13</f>
        <v>17652.67175572519</v>
      </c>
      <c r="F13" s="52"/>
      <c r="G13" s="51">
        <v>1</v>
      </c>
      <c r="H13" s="53">
        <v>16000</v>
      </c>
      <c r="I13" s="54">
        <f t="shared" ref="I13:I22" si="1">H13/(1+4.8%)^G13</f>
        <v>15267.175572519083</v>
      </c>
      <c r="J13" s="50"/>
    </row>
    <row r="14" spans="3:11" x14ac:dyDescent="0.45">
      <c r="C14" s="51">
        <v>2</v>
      </c>
      <c r="D14" s="53">
        <v>19500</v>
      </c>
      <c r="E14" s="54">
        <f t="shared" si="0"/>
        <v>17754.647165083617</v>
      </c>
      <c r="F14" s="52"/>
      <c r="G14" s="51">
        <v>2</v>
      </c>
      <c r="H14" s="53">
        <v>16000</v>
      </c>
      <c r="I14" s="54">
        <f t="shared" si="1"/>
        <v>14567.915622632712</v>
      </c>
      <c r="J14" s="50"/>
    </row>
    <row r="15" spans="3:11" x14ac:dyDescent="0.45">
      <c r="C15" s="51">
        <v>3</v>
      </c>
      <c r="D15" s="53">
        <v>19500</v>
      </c>
      <c r="E15" s="54">
        <f t="shared" si="0"/>
        <v>16941.45721859124</v>
      </c>
      <c r="F15" s="52"/>
      <c r="G15" s="51">
        <v>3</v>
      </c>
      <c r="H15" s="53">
        <v>16000</v>
      </c>
      <c r="I15" s="54">
        <f t="shared" si="1"/>
        <v>13900.682846023581</v>
      </c>
      <c r="J15" s="50"/>
    </row>
    <row r="16" spans="3:11" x14ac:dyDescent="0.45">
      <c r="C16" s="51">
        <v>4</v>
      </c>
      <c r="D16" s="53">
        <v>19500</v>
      </c>
      <c r="E16" s="54">
        <f t="shared" si="0"/>
        <v>16165.512613159575</v>
      </c>
      <c r="F16" s="52"/>
      <c r="G16" s="51">
        <v>4</v>
      </c>
      <c r="H16" s="53">
        <v>17000</v>
      </c>
      <c r="I16" s="54">
        <f t="shared" si="1"/>
        <v>14093.010996087834</v>
      </c>
      <c r="J16" s="50"/>
    </row>
    <row r="17" spans="3:10" x14ac:dyDescent="0.45">
      <c r="C17" s="51">
        <v>5</v>
      </c>
      <c r="D17" s="53">
        <v>19800</v>
      </c>
      <c r="E17" s="54">
        <f t="shared" si="0"/>
        <v>15662.416800771167</v>
      </c>
      <c r="F17" s="52"/>
      <c r="G17" s="51">
        <v>5</v>
      </c>
      <c r="H17" s="53">
        <v>17000</v>
      </c>
      <c r="I17" s="54">
        <f t="shared" si="1"/>
        <v>13447.529576419689</v>
      </c>
      <c r="J17" s="50"/>
    </row>
    <row r="18" spans="3:10" x14ac:dyDescent="0.45">
      <c r="C18" s="51">
        <v>6</v>
      </c>
      <c r="D18" s="53">
        <v>19800</v>
      </c>
      <c r="E18" s="54">
        <f t="shared" si="0"/>
        <v>14945.054199209128</v>
      </c>
      <c r="F18" s="52"/>
      <c r="G18" s="51">
        <v>6</v>
      </c>
      <c r="H18" s="53">
        <v>17000</v>
      </c>
      <c r="I18" s="54">
        <f t="shared" si="1"/>
        <v>12831.61219124016</v>
      </c>
      <c r="J18" s="50"/>
    </row>
    <row r="19" spans="3:10" x14ac:dyDescent="0.45">
      <c r="C19" s="51">
        <v>7</v>
      </c>
      <c r="D19" s="53">
        <v>19800</v>
      </c>
      <c r="E19" s="54">
        <f t="shared" si="0"/>
        <v>14260.547900008709</v>
      </c>
      <c r="F19" s="52"/>
      <c r="G19" s="51">
        <v>7</v>
      </c>
      <c r="H19" s="53">
        <v>17000</v>
      </c>
      <c r="I19" s="54">
        <f t="shared" si="1"/>
        <v>12243.904762633741</v>
      </c>
      <c r="J19" s="50"/>
    </row>
    <row r="20" spans="3:10" x14ac:dyDescent="0.45">
      <c r="C20" s="51">
        <v>8</v>
      </c>
      <c r="D20" s="53">
        <v>19800</v>
      </c>
      <c r="E20" s="54">
        <f t="shared" si="0"/>
        <v>13607.393034359453</v>
      </c>
      <c r="F20" s="52"/>
      <c r="G20" s="51">
        <v>8</v>
      </c>
      <c r="H20" s="53">
        <v>19000</v>
      </c>
      <c r="I20" s="54">
        <f t="shared" si="1"/>
        <v>13057.599376405535</v>
      </c>
      <c r="J20" s="50"/>
    </row>
    <row r="21" spans="3:10" x14ac:dyDescent="0.45">
      <c r="C21" s="51">
        <v>9</v>
      </c>
      <c r="D21" s="53">
        <v>20000</v>
      </c>
      <c r="E21" s="54">
        <f t="shared" si="0"/>
        <v>13115.306725999935</v>
      </c>
      <c r="F21" s="52"/>
      <c r="G21" s="51">
        <v>9</v>
      </c>
      <c r="H21" s="53">
        <v>19000</v>
      </c>
      <c r="I21" s="54">
        <f t="shared" si="1"/>
        <v>12459.541389699938</v>
      </c>
      <c r="J21" s="50"/>
    </row>
    <row r="22" spans="3:10" x14ac:dyDescent="0.45">
      <c r="C22" s="51">
        <v>10</v>
      </c>
      <c r="D22" s="53">
        <v>20000</v>
      </c>
      <c r="E22" s="54">
        <f t="shared" si="0"/>
        <v>12514.605654580089</v>
      </c>
      <c r="F22" s="52"/>
      <c r="G22" s="51">
        <v>10</v>
      </c>
      <c r="H22" s="53">
        <v>19000</v>
      </c>
      <c r="I22" s="54">
        <f t="shared" si="1"/>
        <v>11888.875371851085</v>
      </c>
      <c r="J22" s="50"/>
    </row>
    <row r="23" spans="3:10" x14ac:dyDescent="0.45">
      <c r="C23" s="51"/>
      <c r="D23" s="51" t="s">
        <v>22</v>
      </c>
      <c r="E23" s="54">
        <f>SUM(E12:E22)</f>
        <v>145819.6130674881</v>
      </c>
      <c r="F23" s="52"/>
      <c r="G23" s="51"/>
      <c r="H23" s="51" t="s">
        <v>22</v>
      </c>
      <c r="I23" s="54">
        <f>SUM(I12:I22)</f>
        <v>126557.84770551336</v>
      </c>
      <c r="J23" s="50"/>
    </row>
    <row r="24" spans="3:10" x14ac:dyDescent="0.45">
      <c r="C24" s="52"/>
      <c r="D24" s="52"/>
      <c r="E24" s="52"/>
      <c r="F24" s="52"/>
      <c r="G24" s="52"/>
      <c r="H24" s="52"/>
      <c r="I24" s="52"/>
      <c r="J24" s="50"/>
    </row>
    <row r="25" spans="3:10" x14ac:dyDescent="0.45">
      <c r="C25" s="52"/>
      <c r="D25" s="55" t="s">
        <v>74</v>
      </c>
      <c r="E25" s="56">
        <f>E23*K12</f>
        <v>18701.329827792215</v>
      </c>
      <c r="F25" s="52"/>
      <c r="G25" s="52"/>
      <c r="H25" s="57" t="s">
        <v>75</v>
      </c>
      <c r="I25" s="58">
        <f>I23*K12</f>
        <v>16231.013115779571</v>
      </c>
      <c r="J25" s="50"/>
    </row>
    <row r="26" spans="3:10" x14ac:dyDescent="0.45">
      <c r="C26" s="50"/>
      <c r="D26" s="50"/>
      <c r="E26" s="50"/>
      <c r="F26" s="50"/>
      <c r="G26" s="50"/>
      <c r="H26" s="50"/>
      <c r="I26" s="50"/>
      <c r="J26" s="50"/>
    </row>
    <row r="27" spans="3:10" x14ac:dyDescent="0.45">
      <c r="E27" s="6">
        <f>E23*K12</f>
        <v>18701.329827792215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CASO1</vt:lpstr>
      <vt:lpstr>CASO2</vt:lpstr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Carlos</cp:lastModifiedBy>
  <cp:revision/>
  <dcterms:created xsi:type="dcterms:W3CDTF">2020-06-14T15:27:43Z</dcterms:created>
  <dcterms:modified xsi:type="dcterms:W3CDTF">2024-04-15T16:04:38Z</dcterms:modified>
  <cp:category/>
  <cp:contentStatus/>
</cp:coreProperties>
</file>