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2024-1S-ABRIL\AGRO2024-1S\QUINTO\CONTA\"/>
    </mc:Choice>
  </mc:AlternateContent>
  <xr:revisionPtr revIDLastSave="0" documentId="13_ncr:1_{0131C958-4134-49AD-96FC-DFC0B93C8579}" xr6:coauthVersionLast="47" xr6:coauthVersionMax="47" xr10:uidLastSave="{00000000-0000-0000-0000-000000000000}"/>
  <bookViews>
    <workbookView xWindow="-98" yWindow="-98" windowWidth="19396" windowHeight="11475" activeTab="6" xr2:uid="{69ED7DEC-5483-49FF-8A9A-9E09F0DF52B4}"/>
  </bookViews>
  <sheets>
    <sheet name="CASO1" sheetId="1" r:id="rId1"/>
    <sheet name="CASO2" sheetId="2" r:id="rId2"/>
    <sheet name="CASO3" sheetId="3" r:id="rId3"/>
    <sheet name="CASO4" sheetId="4" r:id="rId4"/>
    <sheet name="IND FI" sheetId="5" r:id="rId5"/>
    <sheet name="BGENE" sheetId="6" r:id="rId6"/>
    <sheet name="BGENE (2)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7" l="1"/>
  <c r="E13" i="7"/>
  <c r="C11" i="7"/>
  <c r="E34" i="7"/>
  <c r="C33" i="7"/>
  <c r="E30" i="7"/>
  <c r="C29" i="7"/>
  <c r="C26" i="7"/>
  <c r="C17" i="7"/>
  <c r="E18" i="7"/>
  <c r="E32" i="6"/>
  <c r="E33" i="6" s="1"/>
  <c r="C31" i="6"/>
  <c r="E28" i="6"/>
  <c r="C27" i="6"/>
  <c r="C24" i="6"/>
  <c r="C33" i="6" s="1"/>
  <c r="C17" i="6"/>
  <c r="C15" i="6" s="1"/>
  <c r="E16" i="6"/>
  <c r="E17" i="6" s="1"/>
  <c r="E15" i="6"/>
  <c r="C14" i="6"/>
  <c r="E11" i="6"/>
  <c r="C10" i="6"/>
  <c r="C9" i="6"/>
  <c r="E8" i="6"/>
  <c r="C8" i="6"/>
  <c r="C7" i="6"/>
  <c r="E35" i="7" l="1"/>
  <c r="E19" i="7"/>
  <c r="C20" i="7"/>
  <c r="C18" i="6"/>
  <c r="E12" i="6"/>
  <c r="E18" i="6" s="1"/>
  <c r="E20" i="7" l="1"/>
  <c r="B29" i="1"/>
  <c r="B28" i="1"/>
  <c r="B27" i="1"/>
  <c r="B26" i="1"/>
  <c r="B25" i="1"/>
  <c r="B22" i="1"/>
  <c r="B21" i="1"/>
  <c r="B20" i="1"/>
  <c r="B19" i="1"/>
  <c r="G19" i="1"/>
  <c r="G20" i="1"/>
  <c r="G21" i="1"/>
  <c r="G22" i="1"/>
  <c r="G23" i="1"/>
  <c r="G18" i="1"/>
  <c r="F21" i="1"/>
  <c r="D11" i="1"/>
  <c r="D7" i="1"/>
  <c r="E6" i="1"/>
  <c r="E9" i="1" s="1"/>
  <c r="F6" i="1"/>
  <c r="F9" i="1" s="1"/>
  <c r="G6" i="1"/>
  <c r="G9" i="1" s="1"/>
  <c r="D14" i="1" s="1"/>
  <c r="H6" i="1"/>
  <c r="D6" i="1"/>
  <c r="C6" i="1"/>
  <c r="D13" i="1" s="1"/>
  <c r="D8" i="1" l="1"/>
  <c r="D9" i="1"/>
  <c r="H9" i="1"/>
  <c r="D10" i="1" l="1"/>
  <c r="D12" i="1" s="1"/>
</calcChain>
</file>

<file path=xl/sharedStrings.xml><?xml version="1.0" encoding="utf-8"?>
<sst xmlns="http://schemas.openxmlformats.org/spreadsheetml/2006/main" count="217" uniqueCount="137">
  <si>
    <t>Flujo neto de Efectivo</t>
  </si>
  <si>
    <t>TIR=</t>
  </si>
  <si>
    <t>TMAR=</t>
  </si>
  <si>
    <t>VAN=</t>
  </si>
  <si>
    <t>VENTAJAS ACTU</t>
  </si>
  <si>
    <t>AÑO</t>
  </si>
  <si>
    <t>DESVENTAJAS ACT</t>
  </si>
  <si>
    <t>B/C=</t>
  </si>
  <si>
    <t>PRI SIN ACTU</t>
  </si>
  <si>
    <t>4 AÑOS</t>
  </si>
  <si>
    <t>FÓRMULA PRI=</t>
  </si>
  <si>
    <t>a= Año intermedio anterior en el que se recupera la inversión</t>
  </si>
  <si>
    <t>recupera la inversión</t>
  </si>
  <si>
    <t>PRI CON ACT</t>
  </si>
  <si>
    <t>a+(b/c)</t>
  </si>
  <si>
    <t xml:space="preserve">b= Flujo de Efectivo Acumulado del año inmediato anterior en la que se </t>
  </si>
  <si>
    <t>c= Flujo de efectivo del año que se recupera la inversión sin actualizar</t>
  </si>
  <si>
    <t>AÑOS</t>
  </si>
  <si>
    <t xml:space="preserve">4 AÑOS 4MESES </t>
  </si>
  <si>
    <t>INVERSIÓN=</t>
  </si>
  <si>
    <t>AÑO1=</t>
  </si>
  <si>
    <t>AÑO2=</t>
  </si>
  <si>
    <t>AÑO3=</t>
  </si>
  <si>
    <t>AÑO 5=</t>
  </si>
  <si>
    <t>AÑO4=</t>
  </si>
  <si>
    <t>COSTOS FIJO=</t>
  </si>
  <si>
    <t>COSTO VARIABLE=</t>
  </si>
  <si>
    <t>PV=</t>
  </si>
  <si>
    <t>Calcular VAN,TIR,B/C,PRI,PUNTO DE EQUILIBRIO</t>
  </si>
  <si>
    <t>Realizar el grafico de Punto de Equilibrio y del TIR</t>
  </si>
  <si>
    <t>INVERSIÓN</t>
  </si>
  <si>
    <t>PRI=</t>
  </si>
  <si>
    <t>PRI= INVERSIÓN NETA/BENEFICIO ANUAL PROMEDIO</t>
  </si>
  <si>
    <t>RENTABILIDAD SIMPLE= PROMEDIO DE UTILIDADES/INVERSIÓN</t>
  </si>
  <si>
    <t>INGRESOS</t>
  </si>
  <si>
    <t>COSTOS</t>
  </si>
  <si>
    <t>VR=</t>
  </si>
  <si>
    <t>COK=</t>
  </si>
  <si>
    <t>ENCONTRAR  VAN;TIR;PRI;B/C</t>
  </si>
  <si>
    <t>DE LIQUIDEZ Y ACTIVIDAD</t>
  </si>
  <si>
    <t>1. CAPITAL DE TRABAJO</t>
  </si>
  <si>
    <t>CNT= ACTIVO CORRIENTE - PASIVO CORRIENTE</t>
  </si>
  <si>
    <t>2. LIQUIDEZ</t>
  </si>
  <si>
    <t>ACTIVO CORRIENTE/ PASIVO CORRIENTE</t>
  </si>
  <si>
    <t>EL ÍNDICE DE LIQUIDEZ PROPORCIONA UNA IDONEIDAD DEL CAPITAL DE TRABAJO DE UNA EMPRESA</t>
  </si>
  <si>
    <t>3. LIQUIDEZ ÁCIDA</t>
  </si>
  <si>
    <t xml:space="preserve">(ACTIVO CORRIENTE - INVENTARIOS)/ PASIVO CORRIENTE </t>
  </si>
  <si>
    <t>ESTA RAZÓN OFRECERÁ UNA MEJOR ESTIMACIÓN DE SU LIQUIDEZ TOTAL, CUANDO EL INVENTARIOS DE LA EMPRESA NO PUEDE CONVERTIRSE EN EFECTIVO</t>
  </si>
  <si>
    <t>4. LIQUIDEZ INMEDIATA</t>
  </si>
  <si>
    <t>EFECTIVO - INVERSIONES TEMPORALES/ PASIVO CORRIENTE</t>
  </si>
  <si>
    <t>NO EXISTE METODOLOGÍA ÚNICA DE ANALISIS FINANCIERO, SU DISEÑO Y APLICACIÓN DEPENDE DEL CASO EN PARTICULAR</t>
  </si>
  <si>
    <t>5. ROTACIÓN Y PLAZO MEDIO DE PRODUCTOS TERMINADOS</t>
  </si>
  <si>
    <t>ROTACIÓN:</t>
  </si>
  <si>
    <t>COSTO DE VENTAS/ INVENTARIOS PROMEDIO PRODUCTOS TERMINADOS</t>
  </si>
  <si>
    <t>PLAZO MEDIO:</t>
  </si>
  <si>
    <t xml:space="preserve"> NÚMERO DE DÍAS DEL EJERCICIO/ ROTACIÓN DE PRODUCTOS TERMINADOS</t>
  </si>
  <si>
    <t>DEPENDE DE LOS PRODUCTOS QUE SE COMERCIALICE</t>
  </si>
  <si>
    <t>6. ROTACIÓN Y PLAZO MEDIO DE PRODUCTOS EN PROCESO</t>
  </si>
  <si>
    <t>COSTO DE ARTÍCULOS TERMINADOS/ INVENTARIO PROMEDIO DE PRODUCTOS EN PROCESO</t>
  </si>
  <si>
    <t>NÚMERO DE DÍAS DEL EJERCICIO/ ROTACIÓN DE PRODUCTOS EN PROCESO</t>
  </si>
  <si>
    <t>SOLVENCIA Y CAPITALIZACIÓN</t>
  </si>
  <si>
    <t>1. SOLVENCIA:</t>
  </si>
  <si>
    <t>PASIVO TOTAL/ACTIVO TOTAL</t>
  </si>
  <si>
    <t>2. CAPITALIZACIÓN:</t>
  </si>
  <si>
    <t>CAPITAL PAGADO FIN DEL EJERCICIO/CAPITAL PROMEDIO</t>
  </si>
  <si>
    <t>2.1 CAPITAL PROMEDIO:</t>
  </si>
  <si>
    <t>(CAPITAL PAGADO INICIAL + CAPITAL PAGADO FINAL)/2</t>
  </si>
  <si>
    <t>CAPACIDAD DE PAGO</t>
  </si>
  <si>
    <t>1. COBERTURA DE INTERESES</t>
  </si>
  <si>
    <t>UTILIDAD ANTES DE DISTRIBUCIÓN E IMPUESTOS/INTERESES PAGADOS</t>
  </si>
  <si>
    <t>2. COBERTURA DE DEUDA</t>
  </si>
  <si>
    <t>UTILIDAD ANTES DE DISTRIBUCIÓN E IMPUESTOS/PAGOS DE CAPITAL + INTERÉS</t>
  </si>
  <si>
    <t>ENDUEDAMIENTO</t>
  </si>
  <si>
    <t>PASIVO TOTAL /PATRIMONIO</t>
  </si>
  <si>
    <t>RENTABILIDAD</t>
  </si>
  <si>
    <t>1 DE VENTAS</t>
  </si>
  <si>
    <t>2 DE LA INVERSIÓN</t>
  </si>
  <si>
    <t>3 DEL PATRIMONIO</t>
  </si>
  <si>
    <t>4 DEL CAPITAL</t>
  </si>
  <si>
    <t>5 DE ACTIVOS FIJOS</t>
  </si>
  <si>
    <t>UTILIDAD NETA/VENTAS</t>
  </si>
  <si>
    <t>UTILIDAD NETA /INVERSIÓN TOTAL</t>
  </si>
  <si>
    <t>UTILIDAD NETA / PATRIMONIO</t>
  </si>
  <si>
    <t>UTILIDAD NETA / CAPITAL PAGADO</t>
  </si>
  <si>
    <t>UTILIDAD NETA / ACTIVOS FIJOS</t>
  </si>
  <si>
    <t>VAN</t>
  </si>
  <si>
    <t>TASA</t>
  </si>
  <si>
    <t>ACUMULDO SIN</t>
  </si>
  <si>
    <t>ACUMULDO CAN AC</t>
  </si>
  <si>
    <t>ENTRE MÁS CICLOS LOGRE UN NEGOCIO, MAYORES SERÁN SUS UTILIDADES Y MEJORARÁ SU LIQUIDEZ</t>
  </si>
  <si>
    <t>Activo</t>
  </si>
  <si>
    <t>Pasivo</t>
  </si>
  <si>
    <t>Activo Corriente</t>
  </si>
  <si>
    <t xml:space="preserve">Pasivo Corriente </t>
  </si>
  <si>
    <t>Caja</t>
  </si>
  <si>
    <t>Obligaciones bancarias</t>
  </si>
  <si>
    <t xml:space="preserve">Inventarios </t>
  </si>
  <si>
    <t>Activo Fijo</t>
  </si>
  <si>
    <t>Pasivo no corrientes</t>
  </si>
  <si>
    <t>Muebles de oficina</t>
  </si>
  <si>
    <t>Equipo de computo</t>
  </si>
  <si>
    <t>Total de pasivo</t>
  </si>
  <si>
    <t>Vehiculos</t>
  </si>
  <si>
    <t>Depreciación</t>
  </si>
  <si>
    <t xml:space="preserve">Patrimonio </t>
  </si>
  <si>
    <t>Otros activos</t>
  </si>
  <si>
    <t>Capital</t>
  </si>
  <si>
    <t>Gastos preoperacionales</t>
  </si>
  <si>
    <t>Utilidad</t>
  </si>
  <si>
    <t>Amortizacion intagibles</t>
  </si>
  <si>
    <t>Total de patrimonio</t>
  </si>
  <si>
    <t>Total de activo</t>
  </si>
  <si>
    <t>Total de pasivo y patrimonio</t>
  </si>
  <si>
    <t>PE=</t>
  </si>
  <si>
    <t>BENEFICIO</t>
  </si>
  <si>
    <t>EMPRESA DE COMERCIAL SA.</t>
  </si>
  <si>
    <t>Se produce 172.800 artículos terminados</t>
  </si>
  <si>
    <t>INTANGIBLES</t>
  </si>
  <si>
    <t>FINANCIAMINETO</t>
  </si>
  <si>
    <t>TIEMPO DE FINANCIAMIENTO</t>
  </si>
  <si>
    <t>POSIBILIDAD DE NUEVO FINANCIAMIENTO</t>
  </si>
  <si>
    <t>?</t>
  </si>
  <si>
    <t>(+) Depreciación</t>
  </si>
  <si>
    <t>(+) VR ÚLTIMO AÑO</t>
  </si>
  <si>
    <t>(-) Gastos de Administracion</t>
  </si>
  <si>
    <t>(-) Gasto de Ventas</t>
  </si>
  <si>
    <t>(-) Gasto de Financiero</t>
  </si>
  <si>
    <t>(-) Amortizacion bancaria</t>
  </si>
  <si>
    <t>(+) Amortizacion intangibles</t>
  </si>
  <si>
    <t>Bancos</t>
  </si>
  <si>
    <t>Muebles y Enseres</t>
  </si>
  <si>
    <t>Otros Equipos</t>
  </si>
  <si>
    <t>Equipo de Computo</t>
  </si>
  <si>
    <t>Equipos de Oficina</t>
  </si>
  <si>
    <t>BALANCE GENERAL</t>
  </si>
  <si>
    <t>AL 31 DE DICIEMBRE</t>
  </si>
  <si>
    <t>CASO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</si>
</sst>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&quot;$&quot;\-#,##0.00"/>
    <numFmt numFmtId="44" formatCode="_ &quot;$&quot;* #,##0.00_ ;_ &quot;$&quot;* \-#,##0.00_ ;_ &quot;$&quot;* &quot;-&quot;??_ ;_ @_ "/>
    <numFmt numFmtId="164" formatCode="&quot;$&quot;\ #,##0.00"/>
    <numFmt numFmtId="165" formatCode="&quot;$&quot;#,##0.00"/>
    <numFmt numFmtId="166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5" fontId="0" fillId="0" borderId="0" xfId="0" applyNumberFormat="1"/>
    <xf numFmtId="164" fontId="0" fillId="0" borderId="0" xfId="0" applyNumberFormat="1"/>
    <xf numFmtId="0" fontId="2" fillId="0" borderId="5" xfId="0" applyFont="1" applyBorder="1"/>
    <xf numFmtId="165" fontId="0" fillId="0" borderId="5" xfId="0" applyNumberFormat="1" applyBorder="1"/>
    <xf numFmtId="164" fontId="0" fillId="0" borderId="5" xfId="0" applyNumberFormat="1" applyBorder="1"/>
    <xf numFmtId="9" fontId="0" fillId="0" borderId="0" xfId="0" applyNumberFormat="1"/>
    <xf numFmtId="10" fontId="0" fillId="0" borderId="0" xfId="0" applyNumberFormat="1"/>
    <xf numFmtId="8" fontId="0" fillId="0" borderId="0" xfId="0" applyNumberFormat="1"/>
    <xf numFmtId="0" fontId="0" fillId="2" borderId="0" xfId="0" applyFill="1"/>
    <xf numFmtId="8" fontId="0" fillId="2" borderId="0" xfId="0" applyNumberFormat="1" applyFill="1"/>
    <xf numFmtId="44" fontId="0" fillId="0" borderId="0" xfId="1" applyFont="1"/>
    <xf numFmtId="0" fontId="0" fillId="0" borderId="5" xfId="0" applyBorder="1"/>
    <xf numFmtId="44" fontId="0" fillId="0" borderId="5" xfId="1" applyFont="1" applyBorder="1"/>
    <xf numFmtId="0" fontId="0" fillId="3" borderId="0" xfId="0" applyFill="1"/>
    <xf numFmtId="166" fontId="0" fillId="0" borderId="0" xfId="0" applyNumberFormat="1"/>
    <xf numFmtId="9" fontId="0" fillId="0" borderId="5" xfId="0" applyNumberFormat="1" applyBorder="1"/>
    <xf numFmtId="166" fontId="0" fillId="0" borderId="5" xfId="0" applyNumberFormat="1" applyBorder="1"/>
    <xf numFmtId="9" fontId="0" fillId="0" borderId="5" xfId="2" applyFont="1" applyBorder="1"/>
    <xf numFmtId="0" fontId="4" fillId="0" borderId="5" xfId="0" applyFont="1" applyBorder="1"/>
    <xf numFmtId="165" fontId="5" fillId="0" borderId="5" xfId="0" applyNumberFormat="1" applyFont="1" applyBorder="1"/>
    <xf numFmtId="165" fontId="4" fillId="0" borderId="5" xfId="0" applyNumberFormat="1" applyFont="1" applyBorder="1"/>
    <xf numFmtId="0" fontId="5" fillId="0" borderId="5" xfId="0" applyFont="1" applyBorder="1"/>
    <xf numFmtId="8" fontId="6" fillId="0" borderId="6" xfId="0" applyNumberFormat="1" applyFont="1" applyBorder="1" applyAlignment="1">
      <alignment horizontal="right" vertical="center"/>
    </xf>
    <xf numFmtId="165" fontId="7" fillId="0" borderId="5" xfId="0" applyNumberFormat="1" applyFont="1" applyBorder="1"/>
    <xf numFmtId="0" fontId="0" fillId="0" borderId="0" xfId="0" applyNumberFormat="1"/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CASO1!$F$18:$F$23</c:f>
              <c:numCache>
                <c:formatCode>0%</c:formatCode>
                <c:ptCount val="6"/>
                <c:pt idx="0">
                  <c:v>0.38</c:v>
                </c:pt>
                <c:pt idx="1">
                  <c:v>0.3</c:v>
                </c:pt>
                <c:pt idx="2">
                  <c:v>0.25</c:v>
                </c:pt>
                <c:pt idx="3" formatCode="0.000%">
                  <c:v>0.16311881821563579</c:v>
                </c:pt>
                <c:pt idx="4">
                  <c:v>0.12</c:v>
                </c:pt>
                <c:pt idx="5">
                  <c:v>0.08</c:v>
                </c:pt>
              </c:numCache>
            </c:numRef>
          </c:xVal>
          <c:yVal>
            <c:numRef>
              <c:f>CASO1!$G$18:$G$23</c:f>
              <c:numCache>
                <c:formatCode>"$"#,##0.00</c:formatCode>
                <c:ptCount val="6"/>
                <c:pt idx="0">
                  <c:v>-46042.919572403247</c:v>
                </c:pt>
                <c:pt idx="1">
                  <c:v>-32920.746388937463</c:v>
                </c:pt>
                <c:pt idx="2">
                  <c:v>-22742.180581774344</c:v>
                </c:pt>
                <c:pt idx="3">
                  <c:v>4.5110937207937241E-10</c:v>
                </c:pt>
                <c:pt idx="4">
                  <c:v>14485.485515510489</c:v>
                </c:pt>
                <c:pt idx="5">
                  <c:v>30457.262933096325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A5-42B6-BE97-26B89EA7D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93936"/>
        <c:axId val="128895600"/>
      </c:scatterChart>
      <c:valAx>
        <c:axId val="12889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8895600"/>
        <c:crosses val="autoZero"/>
        <c:crossBetween val="midCat"/>
      </c:valAx>
      <c:valAx>
        <c:axId val="12889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889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13</xdr:row>
      <xdr:rowOff>69056</xdr:rowOff>
    </xdr:from>
    <xdr:to>
      <xdr:col>13</xdr:col>
      <xdr:colOff>483393</xdr:colOff>
      <xdr:row>29</xdr:row>
      <xdr:rowOff>128588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C7075D-10AB-7F26-93FA-63594B4A0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esktop/2024-1S-ABRIL/AGRO2024-1S/SEXTO/CASO-LIMPIE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A"/>
      <sheetName val="TAB AMOR"/>
      <sheetName val="VENTAS"/>
      <sheetName val="PROMO"/>
      <sheetName val="PRESMKT"/>
      <sheetName val="SYS"/>
      <sheetName val="DEP"/>
      <sheetName val="COST"/>
      <sheetName val="ER"/>
      <sheetName val="VAN-TIR"/>
      <sheetName val="ACUMUL"/>
      <sheetName val="BGENE"/>
    </sheetNames>
    <sheetDataSet>
      <sheetData sheetId="0"/>
      <sheetData sheetId="1">
        <row r="11">
          <cell r="E11">
            <v>566.73402398185135</v>
          </cell>
        </row>
        <row r="12">
          <cell r="C12">
            <v>2356.1662263326684</v>
          </cell>
        </row>
      </sheetData>
      <sheetData sheetId="2"/>
      <sheetData sheetId="3"/>
      <sheetData sheetId="4"/>
      <sheetData sheetId="5"/>
      <sheetData sheetId="6">
        <row r="11">
          <cell r="E11">
            <v>1640</v>
          </cell>
        </row>
        <row r="18">
          <cell r="E18">
            <v>120</v>
          </cell>
        </row>
      </sheetData>
      <sheetData sheetId="7"/>
      <sheetData sheetId="8">
        <row r="14">
          <cell r="D14">
            <v>2149.0659858778959</v>
          </cell>
        </row>
        <row r="39">
          <cell r="C39">
            <v>3425.6162361924157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D74E-6B3E-4CB1-B911-629340FA0AF5}">
  <dimension ref="A2:L29"/>
  <sheetViews>
    <sheetView zoomScale="120" zoomScaleNormal="120" workbookViewId="0">
      <selection activeCell="F14" sqref="F14"/>
    </sheetView>
  </sheetViews>
  <sheetFormatPr baseColWidth="10" defaultRowHeight="14.25" x14ac:dyDescent="0.45"/>
  <cols>
    <col min="2" max="2" width="17.265625" customWidth="1"/>
    <col min="3" max="3" width="11.9296875" customWidth="1"/>
    <col min="4" max="4" width="11.1328125" bestFit="1" customWidth="1"/>
    <col min="5" max="5" width="11.265625" bestFit="1" customWidth="1"/>
  </cols>
  <sheetData>
    <row r="2" spans="2:12" ht="14.65" thickBot="1" x14ac:dyDescent="0.5">
      <c r="D2" t="s">
        <v>2</v>
      </c>
      <c r="E2" s="11">
        <v>9.8000000000000004E-2</v>
      </c>
    </row>
    <row r="3" spans="2:12" ht="14.65" thickBot="1" x14ac:dyDescent="0.5">
      <c r="B3" s="1" t="s">
        <v>0</v>
      </c>
      <c r="C3" s="2">
        <v>125467.64083333334</v>
      </c>
      <c r="D3" s="3">
        <v>35801.806217282821</v>
      </c>
      <c r="E3" s="2">
        <v>36103.68143578164</v>
      </c>
      <c r="F3" s="3">
        <v>36399.392123178055</v>
      </c>
      <c r="G3" s="2">
        <v>36688.436824053737</v>
      </c>
      <c r="H3" s="4">
        <v>52836.873378396318</v>
      </c>
    </row>
    <row r="5" spans="2:12" x14ac:dyDescent="0.45">
      <c r="B5" t="s">
        <v>5</v>
      </c>
      <c r="C5">
        <v>0</v>
      </c>
      <c r="D5">
        <v>1</v>
      </c>
      <c r="E5">
        <v>2</v>
      </c>
      <c r="F5">
        <v>3</v>
      </c>
      <c r="G5">
        <v>4</v>
      </c>
      <c r="H5">
        <v>5</v>
      </c>
    </row>
    <row r="6" spans="2:12" x14ac:dyDescent="0.45">
      <c r="B6" s="7" t="s">
        <v>0</v>
      </c>
      <c r="C6" s="8">
        <f>C3*-1</f>
        <v>-125467.64083333334</v>
      </c>
      <c r="D6" s="9">
        <f>D3</f>
        <v>35801.806217282821</v>
      </c>
      <c r="E6" s="9">
        <f t="shared" ref="E6:H6" si="0">E3</f>
        <v>36103.68143578164</v>
      </c>
      <c r="F6" s="9">
        <f t="shared" si="0"/>
        <v>36399.392123178055</v>
      </c>
      <c r="G6" s="9">
        <f t="shared" si="0"/>
        <v>36688.436824053737</v>
      </c>
      <c r="H6" s="9">
        <f t="shared" si="0"/>
        <v>52836.873378396318</v>
      </c>
    </row>
    <row r="7" spans="2:12" x14ac:dyDescent="0.45">
      <c r="C7" t="s">
        <v>1</v>
      </c>
      <c r="D7" s="19">
        <f>IRR(C6:H6)</f>
        <v>0.16311881821563579</v>
      </c>
    </row>
    <row r="8" spans="2:12" x14ac:dyDescent="0.45">
      <c r="C8" t="s">
        <v>3</v>
      </c>
      <c r="D8" s="5">
        <f>NPV(E2,D6:H6)+C6</f>
        <v>22931.602555218356</v>
      </c>
    </row>
    <row r="9" spans="2:12" x14ac:dyDescent="0.45">
      <c r="B9" s="13" t="s">
        <v>4</v>
      </c>
      <c r="C9" s="13"/>
      <c r="D9" s="14">
        <f>PV($E$2,D5,0,-D6)</f>
        <v>32606.380890057211</v>
      </c>
      <c r="E9" s="14">
        <f t="shared" ref="E9:H9" si="1">PV($E$2,E5,0,-E6)</f>
        <v>29946.550804228948</v>
      </c>
      <c r="F9" s="14">
        <f t="shared" si="1"/>
        <v>27497.113769511536</v>
      </c>
      <c r="G9" s="14">
        <f t="shared" si="1"/>
        <v>25241.772477582683</v>
      </c>
      <c r="H9" s="14">
        <f t="shared" si="1"/>
        <v>33107.425447171343</v>
      </c>
      <c r="J9" t="s">
        <v>10</v>
      </c>
      <c r="L9" t="s">
        <v>14</v>
      </c>
    </row>
    <row r="10" spans="2:12" x14ac:dyDescent="0.45">
      <c r="B10" t="s">
        <v>4</v>
      </c>
      <c r="D10" s="12">
        <f>SUM(D9:H9)</f>
        <v>148399.24338855172</v>
      </c>
      <c r="J10" t="s">
        <v>11</v>
      </c>
    </row>
    <row r="11" spans="2:12" x14ac:dyDescent="0.45">
      <c r="B11" t="s">
        <v>6</v>
      </c>
      <c r="D11" s="6">
        <f>C3</f>
        <v>125467.64083333334</v>
      </c>
      <c r="J11" t="s">
        <v>15</v>
      </c>
    </row>
    <row r="12" spans="2:12" x14ac:dyDescent="0.45">
      <c r="C12" t="s">
        <v>7</v>
      </c>
      <c r="D12">
        <f>D10/D11</f>
        <v>1.1827690582441084</v>
      </c>
      <c r="J12" t="s">
        <v>12</v>
      </c>
    </row>
    <row r="13" spans="2:12" x14ac:dyDescent="0.45">
      <c r="C13" t="s">
        <v>8</v>
      </c>
      <c r="D13" s="5">
        <f>C6+D6+E6+F6+G6</f>
        <v>19525.675766962915</v>
      </c>
      <c r="E13" t="s">
        <v>9</v>
      </c>
      <c r="J13" t="s">
        <v>16</v>
      </c>
    </row>
    <row r="14" spans="2:12" x14ac:dyDescent="0.45">
      <c r="C14" t="s">
        <v>13</v>
      </c>
      <c r="D14">
        <f>4+(G9/H6)</f>
        <v>4.4777302452552652</v>
      </c>
      <c r="E14" t="s">
        <v>17</v>
      </c>
    </row>
    <row r="15" spans="2:12" x14ac:dyDescent="0.45">
      <c r="D15" s="5"/>
    </row>
    <row r="16" spans="2:12" x14ac:dyDescent="0.45">
      <c r="D16" t="s">
        <v>18</v>
      </c>
    </row>
    <row r="17" spans="1:7" x14ac:dyDescent="0.45">
      <c r="F17" s="16" t="s">
        <v>86</v>
      </c>
      <c r="G17" s="16" t="s">
        <v>85</v>
      </c>
    </row>
    <row r="18" spans="1:7" x14ac:dyDescent="0.45">
      <c r="A18" t="s">
        <v>17</v>
      </c>
      <c r="B18" t="s">
        <v>87</v>
      </c>
      <c r="F18" s="20">
        <v>0.38</v>
      </c>
      <c r="G18" s="8">
        <f>NPV(F18,$D$6:$H$6)+$C$6</f>
        <v>-46042.919572403247</v>
      </c>
    </row>
    <row r="19" spans="1:7" x14ac:dyDescent="0.45">
      <c r="A19">
        <v>1</v>
      </c>
      <c r="B19" s="5">
        <f>C6+D6</f>
        <v>-89665.834616050517</v>
      </c>
      <c r="F19" s="20">
        <v>0.3</v>
      </c>
      <c r="G19" s="8">
        <f t="shared" ref="G19:G23" si="2">NPV(F19,$D$6:$H$6)+$C$6</f>
        <v>-32920.746388937463</v>
      </c>
    </row>
    <row r="20" spans="1:7" x14ac:dyDescent="0.45">
      <c r="A20">
        <v>2</v>
      </c>
      <c r="B20" s="5">
        <f>B19+E6</f>
        <v>-53562.153180268877</v>
      </c>
      <c r="D20" s="6"/>
      <c r="F20" s="20">
        <v>0.25</v>
      </c>
      <c r="G20" s="8">
        <f t="shared" si="2"/>
        <v>-22742.180581774344</v>
      </c>
    </row>
    <row r="21" spans="1:7" x14ac:dyDescent="0.45">
      <c r="A21">
        <v>3</v>
      </c>
      <c r="B21" s="5">
        <f>B20+F6</f>
        <v>-17162.761057090822</v>
      </c>
      <c r="D21" s="6"/>
      <c r="F21" s="21">
        <f>D7</f>
        <v>0.16311881821563579</v>
      </c>
      <c r="G21" s="8">
        <f t="shared" si="2"/>
        <v>4.5110937207937241E-10</v>
      </c>
    </row>
    <row r="22" spans="1:7" x14ac:dyDescent="0.45">
      <c r="A22">
        <v>4</v>
      </c>
      <c r="B22" s="6">
        <f>G6</f>
        <v>36688.436824053737</v>
      </c>
      <c r="F22" s="22">
        <v>0.12</v>
      </c>
      <c r="G22" s="8">
        <f t="shared" si="2"/>
        <v>14485.485515510489</v>
      </c>
    </row>
    <row r="23" spans="1:7" x14ac:dyDescent="0.45">
      <c r="F23" s="20">
        <v>0.08</v>
      </c>
      <c r="G23" s="8">
        <f t="shared" si="2"/>
        <v>30457.262933096325</v>
      </c>
    </row>
    <row r="24" spans="1:7" x14ac:dyDescent="0.45">
      <c r="A24" t="s">
        <v>17</v>
      </c>
      <c r="B24" t="s">
        <v>88</v>
      </c>
    </row>
    <row r="25" spans="1:7" x14ac:dyDescent="0.45">
      <c r="A25">
        <v>1</v>
      </c>
      <c r="B25" s="5">
        <f>C6+D9</f>
        <v>-92861.25994327612</v>
      </c>
    </row>
    <row r="26" spans="1:7" x14ac:dyDescent="0.45">
      <c r="A26">
        <v>2</v>
      </c>
      <c r="B26" s="5">
        <f>B25+E9</f>
        <v>-62914.709139047176</v>
      </c>
    </row>
    <row r="27" spans="1:7" x14ac:dyDescent="0.45">
      <c r="A27">
        <v>3</v>
      </c>
      <c r="B27" s="5">
        <f>B26+F9</f>
        <v>-35417.595369535644</v>
      </c>
    </row>
    <row r="28" spans="1:7" x14ac:dyDescent="0.45">
      <c r="A28">
        <v>4</v>
      </c>
      <c r="B28" s="5">
        <f>B27+G9</f>
        <v>-10175.822891952961</v>
      </c>
    </row>
    <row r="29" spans="1:7" x14ac:dyDescent="0.45">
      <c r="A29">
        <v>5</v>
      </c>
      <c r="B29" s="5">
        <f>B28+H9</f>
        <v>22931.602555218382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D8B8-A3EA-4F7A-9487-5B4CC0377702}">
  <dimension ref="B1:G15"/>
  <sheetViews>
    <sheetView workbookViewId="0">
      <selection activeCell="C22" sqref="C22"/>
    </sheetView>
  </sheetViews>
  <sheetFormatPr baseColWidth="10" defaultRowHeight="14.25" x14ac:dyDescent="0.45"/>
  <sheetData>
    <row r="1" spans="2:7" x14ac:dyDescent="0.45">
      <c r="C1" t="s">
        <v>115</v>
      </c>
    </row>
    <row r="3" spans="2:7" x14ac:dyDescent="0.45">
      <c r="B3" t="s">
        <v>19</v>
      </c>
      <c r="C3" s="15">
        <v>45569.85</v>
      </c>
    </row>
    <row r="4" spans="2:7" x14ac:dyDescent="0.45">
      <c r="B4" t="s">
        <v>20</v>
      </c>
      <c r="C4" s="15">
        <v>13805.59</v>
      </c>
    </row>
    <row r="5" spans="2:7" x14ac:dyDescent="0.45">
      <c r="B5" t="s">
        <v>21</v>
      </c>
      <c r="C5" s="15">
        <v>14270</v>
      </c>
    </row>
    <row r="6" spans="2:7" x14ac:dyDescent="0.45">
      <c r="B6" t="s">
        <v>22</v>
      </c>
      <c r="C6" s="15">
        <v>14742.75</v>
      </c>
    </row>
    <row r="7" spans="2:7" x14ac:dyDescent="0.45">
      <c r="B7" t="s">
        <v>24</v>
      </c>
      <c r="C7" s="15">
        <v>15223.08</v>
      </c>
    </row>
    <row r="8" spans="2:7" x14ac:dyDescent="0.45">
      <c r="B8" t="s">
        <v>23</v>
      </c>
      <c r="C8" s="15">
        <v>29936.28</v>
      </c>
    </row>
    <row r="9" spans="2:7" x14ac:dyDescent="0.45">
      <c r="B9" t="s">
        <v>2</v>
      </c>
      <c r="C9" s="11">
        <v>8.7999999999999995E-2</v>
      </c>
    </row>
    <row r="10" spans="2:7" x14ac:dyDescent="0.45">
      <c r="B10" t="s">
        <v>25</v>
      </c>
      <c r="D10" s="12">
        <v>61206.22</v>
      </c>
    </row>
    <row r="11" spans="2:7" x14ac:dyDescent="0.45">
      <c r="B11" t="s">
        <v>26</v>
      </c>
      <c r="D11">
        <v>0.26</v>
      </c>
    </row>
    <row r="12" spans="2:7" x14ac:dyDescent="0.45">
      <c r="B12" t="s">
        <v>27</v>
      </c>
      <c r="D12">
        <v>0.5</v>
      </c>
      <c r="F12" t="s">
        <v>113</v>
      </c>
      <c r="G12" s="12"/>
    </row>
    <row r="13" spans="2:7" x14ac:dyDescent="0.45">
      <c r="B13" t="s">
        <v>116</v>
      </c>
    </row>
    <row r="14" spans="2:7" x14ac:dyDescent="0.45">
      <c r="B14" t="s">
        <v>28</v>
      </c>
    </row>
    <row r="15" spans="2:7" x14ac:dyDescent="0.45">
      <c r="B15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A3CD-9A54-4939-BC1F-FAD7EF4A7374}">
  <dimension ref="A1:H14"/>
  <sheetViews>
    <sheetView workbookViewId="0">
      <selection activeCell="C14" sqref="C14"/>
    </sheetView>
  </sheetViews>
  <sheetFormatPr baseColWidth="10" defaultRowHeight="14.25" x14ac:dyDescent="0.45"/>
  <sheetData>
    <row r="1" spans="1:8" x14ac:dyDescent="0.45">
      <c r="C1" t="s">
        <v>35</v>
      </c>
      <c r="D1" t="s">
        <v>114</v>
      </c>
    </row>
    <row r="2" spans="1:8" x14ac:dyDescent="0.45">
      <c r="A2" t="s">
        <v>17</v>
      </c>
      <c r="B2" t="s">
        <v>30</v>
      </c>
      <c r="C2" s="15">
        <v>50000</v>
      </c>
      <c r="D2" s="15">
        <v>50000</v>
      </c>
      <c r="E2" s="15"/>
    </row>
    <row r="3" spans="1:8" x14ac:dyDescent="0.45">
      <c r="A3">
        <v>1</v>
      </c>
      <c r="B3" s="15"/>
      <c r="C3" s="15">
        <v>17000</v>
      </c>
      <c r="D3" s="15">
        <v>25000</v>
      </c>
      <c r="E3" s="15"/>
      <c r="H3" t="s">
        <v>32</v>
      </c>
    </row>
    <row r="4" spans="1:8" x14ac:dyDescent="0.45">
      <c r="A4">
        <v>2</v>
      </c>
      <c r="B4" s="15"/>
      <c r="C4" s="15">
        <v>18000</v>
      </c>
      <c r="D4" s="15">
        <v>26500</v>
      </c>
      <c r="E4" s="15"/>
      <c r="H4" t="s">
        <v>33</v>
      </c>
    </row>
    <row r="5" spans="1:8" x14ac:dyDescent="0.45">
      <c r="A5">
        <v>3</v>
      </c>
      <c r="B5" s="15"/>
      <c r="C5" s="15">
        <v>19000</v>
      </c>
      <c r="D5" s="15">
        <v>18500</v>
      </c>
      <c r="E5" s="15"/>
    </row>
    <row r="6" spans="1:8" x14ac:dyDescent="0.45">
      <c r="A6">
        <v>4</v>
      </c>
      <c r="B6" s="15"/>
      <c r="C6" s="15">
        <v>19000</v>
      </c>
      <c r="D6" s="15">
        <v>17400</v>
      </c>
      <c r="E6" s="15"/>
    </row>
    <row r="7" spans="1:8" x14ac:dyDescent="0.45">
      <c r="A7">
        <v>5</v>
      </c>
      <c r="B7" s="15"/>
      <c r="C7" s="15">
        <v>20000</v>
      </c>
      <c r="D7" s="15">
        <v>26000</v>
      </c>
      <c r="E7" s="15"/>
    </row>
    <row r="12" spans="1:8" x14ac:dyDescent="0.45">
      <c r="B12" t="s">
        <v>3</v>
      </c>
    </row>
    <row r="13" spans="1:8" x14ac:dyDescent="0.45">
      <c r="B13" t="s">
        <v>1</v>
      </c>
    </row>
    <row r="14" spans="1:8" x14ac:dyDescent="0.45">
      <c r="B14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AFE71-CF83-4733-ADAC-BF47A5C56709}">
  <dimension ref="B2:L10"/>
  <sheetViews>
    <sheetView workbookViewId="0">
      <selection activeCell="D21" sqref="D21"/>
    </sheetView>
  </sheetViews>
  <sheetFormatPr baseColWidth="10" defaultRowHeight="14.25" x14ac:dyDescent="0.45"/>
  <cols>
    <col min="6" max="6" width="16.73046875" customWidth="1"/>
  </cols>
  <sheetData>
    <row r="2" spans="2:12" x14ac:dyDescent="0.45">
      <c r="B2" t="s">
        <v>19</v>
      </c>
      <c r="C2" s="15">
        <v>71800</v>
      </c>
      <c r="E2" t="s">
        <v>36</v>
      </c>
      <c r="F2" s="15">
        <v>28200</v>
      </c>
      <c r="G2" t="s">
        <v>37</v>
      </c>
      <c r="H2" s="10">
        <v>0.34</v>
      </c>
    </row>
    <row r="3" spans="2:12" x14ac:dyDescent="0.45">
      <c r="B3" s="16" t="s">
        <v>17</v>
      </c>
      <c r="C3" s="16" t="s">
        <v>34</v>
      </c>
      <c r="D3" s="16" t="s">
        <v>35</v>
      </c>
    </row>
    <row r="4" spans="2:12" x14ac:dyDescent="0.45">
      <c r="B4" s="16">
        <v>1</v>
      </c>
      <c r="C4" s="17">
        <v>35000</v>
      </c>
      <c r="D4" s="17">
        <v>6140</v>
      </c>
      <c r="L4" s="30" t="s">
        <v>122</v>
      </c>
    </row>
    <row r="5" spans="2:12" x14ac:dyDescent="0.45">
      <c r="B5" s="16">
        <v>2</v>
      </c>
      <c r="C5" s="17">
        <v>36500</v>
      </c>
      <c r="D5" s="17">
        <v>6640</v>
      </c>
      <c r="F5" t="s">
        <v>117</v>
      </c>
      <c r="I5" s="10">
        <v>0.22</v>
      </c>
      <c r="J5" t="s">
        <v>30</v>
      </c>
      <c r="L5" s="30" t="s">
        <v>128</v>
      </c>
    </row>
    <row r="6" spans="2:12" x14ac:dyDescent="0.45">
      <c r="B6" s="16">
        <v>3</v>
      </c>
      <c r="C6" s="17">
        <v>38000</v>
      </c>
      <c r="D6" s="17">
        <v>7140</v>
      </c>
      <c r="F6" t="s">
        <v>118</v>
      </c>
      <c r="I6" s="10">
        <v>0.3</v>
      </c>
      <c r="J6" t="s">
        <v>30</v>
      </c>
      <c r="L6" s="30" t="s">
        <v>127</v>
      </c>
    </row>
    <row r="7" spans="2:12" x14ac:dyDescent="0.45">
      <c r="B7" s="16">
        <v>4</v>
      </c>
      <c r="C7" s="17">
        <v>39500</v>
      </c>
      <c r="D7" s="17">
        <v>7640</v>
      </c>
      <c r="F7" t="s">
        <v>119</v>
      </c>
      <c r="I7" s="29">
        <v>1</v>
      </c>
      <c r="J7" t="s">
        <v>5</v>
      </c>
      <c r="L7" s="31" t="s">
        <v>123</v>
      </c>
    </row>
    <row r="8" spans="2:12" x14ac:dyDescent="0.45">
      <c r="B8" s="16">
        <v>5</v>
      </c>
      <c r="C8" s="17">
        <v>41000</v>
      </c>
      <c r="D8" s="17">
        <v>8140</v>
      </c>
      <c r="F8" t="s">
        <v>120</v>
      </c>
      <c r="I8" t="s">
        <v>121</v>
      </c>
      <c r="L8" s="30" t="s">
        <v>124</v>
      </c>
    </row>
    <row r="9" spans="2:12" x14ac:dyDescent="0.45">
      <c r="L9" s="30" t="s">
        <v>125</v>
      </c>
    </row>
    <row r="10" spans="2:12" x14ac:dyDescent="0.45">
      <c r="B10" t="s">
        <v>38</v>
      </c>
      <c r="L10" s="30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C05EB-D750-4F5F-B35E-DBEE352EBF5F}">
  <dimension ref="B2:E50"/>
  <sheetViews>
    <sheetView workbookViewId="0">
      <selection activeCell="E43" sqref="E43"/>
    </sheetView>
  </sheetViews>
  <sheetFormatPr baseColWidth="10" defaultRowHeight="14.25" x14ac:dyDescent="0.45"/>
  <sheetData>
    <row r="2" spans="2:4" x14ac:dyDescent="0.45">
      <c r="B2" s="18" t="s">
        <v>39</v>
      </c>
      <c r="C2" s="18"/>
      <c r="D2" s="18"/>
    </row>
    <row r="3" spans="2:4" x14ac:dyDescent="0.45">
      <c r="B3" t="s">
        <v>40</v>
      </c>
    </row>
    <row r="4" spans="2:4" x14ac:dyDescent="0.45">
      <c r="C4" t="s">
        <v>41</v>
      </c>
    </row>
    <row r="5" spans="2:4" x14ac:dyDescent="0.45">
      <c r="B5" t="s">
        <v>89</v>
      </c>
    </row>
    <row r="6" spans="2:4" x14ac:dyDescent="0.45">
      <c r="B6" t="s">
        <v>42</v>
      </c>
    </row>
    <row r="7" spans="2:4" x14ac:dyDescent="0.45">
      <c r="C7" t="s">
        <v>43</v>
      </c>
    </row>
    <row r="8" spans="2:4" x14ac:dyDescent="0.45">
      <c r="B8" t="s">
        <v>44</v>
      </c>
    </row>
    <row r="9" spans="2:4" x14ac:dyDescent="0.45">
      <c r="B9" t="s">
        <v>45</v>
      </c>
    </row>
    <row r="10" spans="2:4" x14ac:dyDescent="0.45">
      <c r="C10" t="s">
        <v>46</v>
      </c>
    </row>
    <row r="11" spans="2:4" x14ac:dyDescent="0.45">
      <c r="C11" t="s">
        <v>47</v>
      </c>
    </row>
    <row r="12" spans="2:4" x14ac:dyDescent="0.45">
      <c r="B12" t="s">
        <v>48</v>
      </c>
    </row>
    <row r="13" spans="2:4" x14ac:dyDescent="0.45">
      <c r="C13" t="s">
        <v>49</v>
      </c>
    </row>
    <row r="14" spans="2:4" x14ac:dyDescent="0.45">
      <c r="B14" t="s">
        <v>50</v>
      </c>
    </row>
    <row r="15" spans="2:4" x14ac:dyDescent="0.45">
      <c r="B15" t="s">
        <v>51</v>
      </c>
    </row>
    <row r="16" spans="2:4" x14ac:dyDescent="0.45">
      <c r="B16" t="s">
        <v>52</v>
      </c>
    </row>
    <row r="17" spans="2:4" x14ac:dyDescent="0.45">
      <c r="C17" t="s">
        <v>53</v>
      </c>
    </row>
    <row r="18" spans="2:4" x14ac:dyDescent="0.45">
      <c r="B18" t="s">
        <v>54</v>
      </c>
    </row>
    <row r="19" spans="2:4" x14ac:dyDescent="0.45">
      <c r="B19" t="s">
        <v>55</v>
      </c>
    </row>
    <row r="20" spans="2:4" x14ac:dyDescent="0.45">
      <c r="B20" t="s">
        <v>56</v>
      </c>
    </row>
    <row r="21" spans="2:4" x14ac:dyDescent="0.45">
      <c r="B21" t="s">
        <v>57</v>
      </c>
    </row>
    <row r="22" spans="2:4" x14ac:dyDescent="0.45">
      <c r="B22" t="s">
        <v>52</v>
      </c>
    </row>
    <row r="23" spans="2:4" x14ac:dyDescent="0.45">
      <c r="C23" t="s">
        <v>58</v>
      </c>
    </row>
    <row r="24" spans="2:4" x14ac:dyDescent="0.45">
      <c r="B24" t="s">
        <v>54</v>
      </c>
    </row>
    <row r="25" spans="2:4" x14ac:dyDescent="0.45">
      <c r="C25" t="s">
        <v>59</v>
      </c>
    </row>
    <row r="27" spans="2:4" x14ac:dyDescent="0.45">
      <c r="B27" s="18" t="s">
        <v>60</v>
      </c>
      <c r="C27" s="18"/>
      <c r="D27" s="18"/>
    </row>
    <row r="28" spans="2:4" x14ac:dyDescent="0.45">
      <c r="B28" t="s">
        <v>61</v>
      </c>
    </row>
    <row r="29" spans="2:4" x14ac:dyDescent="0.45">
      <c r="C29" t="s">
        <v>62</v>
      </c>
    </row>
    <row r="30" spans="2:4" x14ac:dyDescent="0.45">
      <c r="B30" t="s">
        <v>63</v>
      </c>
    </row>
    <row r="31" spans="2:4" x14ac:dyDescent="0.45">
      <c r="B31" t="s">
        <v>64</v>
      </c>
    </row>
    <row r="32" spans="2:4" x14ac:dyDescent="0.45">
      <c r="B32" t="s">
        <v>65</v>
      </c>
    </row>
    <row r="33" spans="2:5" x14ac:dyDescent="0.45">
      <c r="B33" t="s">
        <v>66</v>
      </c>
    </row>
    <row r="35" spans="2:5" x14ac:dyDescent="0.45">
      <c r="B35" s="18" t="s">
        <v>67</v>
      </c>
      <c r="C35" s="18"/>
      <c r="D35" s="18"/>
    </row>
    <row r="36" spans="2:5" x14ac:dyDescent="0.45">
      <c r="B36" t="s">
        <v>68</v>
      </c>
    </row>
    <row r="37" spans="2:5" x14ac:dyDescent="0.45">
      <c r="B37" t="s">
        <v>69</v>
      </c>
    </row>
    <row r="38" spans="2:5" x14ac:dyDescent="0.45">
      <c r="B38" t="s">
        <v>70</v>
      </c>
    </row>
    <row r="39" spans="2:5" x14ac:dyDescent="0.45">
      <c r="B39" t="s">
        <v>71</v>
      </c>
    </row>
    <row r="41" spans="2:5" x14ac:dyDescent="0.45">
      <c r="B41" s="18" t="s">
        <v>72</v>
      </c>
      <c r="C41" s="18"/>
    </row>
    <row r="42" spans="2:5" x14ac:dyDescent="0.45">
      <c r="B42" t="s">
        <v>73</v>
      </c>
    </row>
    <row r="44" spans="2:5" x14ac:dyDescent="0.45">
      <c r="B44" s="18" t="s">
        <v>74</v>
      </c>
      <c r="C44" s="18"/>
    </row>
    <row r="46" spans="2:5" x14ac:dyDescent="0.45">
      <c r="B46" t="s">
        <v>75</v>
      </c>
      <c r="E46" t="s">
        <v>80</v>
      </c>
    </row>
    <row r="47" spans="2:5" x14ac:dyDescent="0.45">
      <c r="B47" t="s">
        <v>76</v>
      </c>
      <c r="E47" t="s">
        <v>81</v>
      </c>
    </row>
    <row r="48" spans="2:5" x14ac:dyDescent="0.45">
      <c r="B48" t="s">
        <v>77</v>
      </c>
      <c r="E48" t="s">
        <v>82</v>
      </c>
    </row>
    <row r="49" spans="2:5" x14ac:dyDescent="0.45">
      <c r="B49" t="s">
        <v>78</v>
      </c>
      <c r="E49" t="s">
        <v>83</v>
      </c>
    </row>
    <row r="50" spans="2:5" x14ac:dyDescent="0.45">
      <c r="B50" t="s">
        <v>79</v>
      </c>
      <c r="E50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AE55-A4A8-4336-9B4D-6DA0AA7D473B}">
  <dimension ref="B6:G36"/>
  <sheetViews>
    <sheetView zoomScale="110" zoomScaleNormal="110" workbookViewId="0">
      <selection activeCell="C15" sqref="C15"/>
    </sheetView>
  </sheetViews>
  <sheetFormatPr baseColWidth="10" defaultRowHeight="14.25" x14ac:dyDescent="0.45"/>
  <cols>
    <col min="2" max="2" width="21.73046875" bestFit="1" customWidth="1"/>
    <col min="3" max="3" width="11.265625" bestFit="1" customWidth="1"/>
    <col min="4" max="4" width="28.3984375" bestFit="1" customWidth="1"/>
    <col min="5" max="5" width="11.265625" bestFit="1" customWidth="1"/>
  </cols>
  <sheetData>
    <row r="6" spans="2:7" ht="15.4" x14ac:dyDescent="0.45">
      <c r="B6" s="23" t="s">
        <v>90</v>
      </c>
      <c r="C6" s="24"/>
      <c r="D6" s="23" t="s">
        <v>91</v>
      </c>
      <c r="E6" s="24"/>
    </row>
    <row r="7" spans="2:7" ht="15.4" x14ac:dyDescent="0.45">
      <c r="B7" s="23" t="s">
        <v>92</v>
      </c>
      <c r="C7" s="25">
        <f>C8+C9</f>
        <v>5565.6162361924162</v>
      </c>
      <c r="D7" s="23" t="s">
        <v>93</v>
      </c>
      <c r="E7" s="24"/>
    </row>
    <row r="8" spans="2:7" ht="15.4" x14ac:dyDescent="0.45">
      <c r="B8" s="26" t="s">
        <v>94</v>
      </c>
      <c r="C8" s="24">
        <f>[1]ER!C39</f>
        <v>3425.6162361924157</v>
      </c>
      <c r="D8" s="26" t="s">
        <v>95</v>
      </c>
      <c r="E8" s="24">
        <f>'[1]TAB AMOR'!E11</f>
        <v>566.73402398185135</v>
      </c>
    </row>
    <row r="9" spans="2:7" ht="15.4" x14ac:dyDescent="0.45">
      <c r="B9" s="26" t="s">
        <v>96</v>
      </c>
      <c r="C9" s="24">
        <f>C26</f>
        <v>2140</v>
      </c>
      <c r="D9" s="26"/>
      <c r="E9" s="24"/>
    </row>
    <row r="10" spans="2:7" ht="15.4" x14ac:dyDescent="0.45">
      <c r="B10" s="23" t="s">
        <v>97</v>
      </c>
      <c r="C10" s="25">
        <f>SUM(C11:C13)-C14</f>
        <v>7000</v>
      </c>
      <c r="D10" s="23" t="s">
        <v>98</v>
      </c>
      <c r="E10" s="24"/>
      <c r="F10" s="5"/>
    </row>
    <row r="11" spans="2:7" ht="15.4" x14ac:dyDescent="0.45">
      <c r="B11" s="26" t="s">
        <v>99</v>
      </c>
      <c r="C11" s="24">
        <v>1200</v>
      </c>
      <c r="D11" s="26" t="s">
        <v>95</v>
      </c>
      <c r="E11" s="24">
        <f>'[1]TAB AMOR'!C12</f>
        <v>2356.1662263326684</v>
      </c>
    </row>
    <row r="12" spans="2:7" ht="15.4" x14ac:dyDescent="0.45">
      <c r="B12" s="26" t="s">
        <v>100</v>
      </c>
      <c r="C12" s="24">
        <v>240</v>
      </c>
      <c r="D12" s="23" t="s">
        <v>101</v>
      </c>
      <c r="E12" s="25">
        <f>E8+E11</f>
        <v>2922.9002503145198</v>
      </c>
      <c r="G12" s="5"/>
    </row>
    <row r="13" spans="2:7" ht="15.4" x14ac:dyDescent="0.45">
      <c r="B13" s="26" t="s">
        <v>102</v>
      </c>
      <c r="C13" s="24">
        <v>7200</v>
      </c>
      <c r="D13" s="23"/>
      <c r="E13" s="25"/>
    </row>
    <row r="14" spans="2:7" ht="15.4" x14ac:dyDescent="0.45">
      <c r="B14" s="26" t="s">
        <v>103</v>
      </c>
      <c r="C14" s="24">
        <f>[1]DEP!E11</f>
        <v>1640</v>
      </c>
      <c r="D14" s="23" t="s">
        <v>104</v>
      </c>
      <c r="E14" s="24"/>
      <c r="F14" s="5"/>
      <c r="G14" s="5"/>
    </row>
    <row r="15" spans="2:7" ht="15.4" x14ac:dyDescent="0.45">
      <c r="B15" s="23" t="s">
        <v>105</v>
      </c>
      <c r="C15" s="25">
        <f>C16-C17</f>
        <v>480</v>
      </c>
      <c r="D15" s="26" t="s">
        <v>106</v>
      </c>
      <c r="E15" s="24">
        <f>E30</f>
        <v>7973.65</v>
      </c>
    </row>
    <row r="16" spans="2:7" ht="15.4" x14ac:dyDescent="0.45">
      <c r="B16" s="26" t="s">
        <v>107</v>
      </c>
      <c r="C16" s="24">
        <v>600</v>
      </c>
      <c r="D16" s="26" t="s">
        <v>108</v>
      </c>
      <c r="E16" s="24">
        <f>[1]ER!D14</f>
        <v>2149.0659858778959</v>
      </c>
      <c r="G16" s="5"/>
    </row>
    <row r="17" spans="2:7" ht="15.4" x14ac:dyDescent="0.45">
      <c r="B17" s="26" t="s">
        <v>109</v>
      </c>
      <c r="C17" s="24">
        <f>[1]DEP!E18</f>
        <v>120</v>
      </c>
      <c r="D17" s="23" t="s">
        <v>110</v>
      </c>
      <c r="E17" s="25">
        <f>E16+E15</f>
        <v>10122.715985877896</v>
      </c>
      <c r="G17" s="5"/>
    </row>
    <row r="18" spans="2:7" ht="15.4" x14ac:dyDescent="0.45">
      <c r="B18" s="26" t="s">
        <v>111</v>
      </c>
      <c r="C18" s="24">
        <f>C7+C10+C15</f>
        <v>13045.616236192416</v>
      </c>
      <c r="D18" s="23" t="s">
        <v>112</v>
      </c>
      <c r="E18" s="24">
        <f>E17+E12</f>
        <v>13045.616236192416</v>
      </c>
      <c r="G18" s="5"/>
    </row>
    <row r="20" spans="2:7" x14ac:dyDescent="0.45">
      <c r="G20" s="5"/>
    </row>
    <row r="23" spans="2:7" ht="15.4" x14ac:dyDescent="0.45">
      <c r="B23" s="23" t="s">
        <v>90</v>
      </c>
      <c r="C23" s="24"/>
      <c r="D23" s="23" t="s">
        <v>91</v>
      </c>
      <c r="E23" s="24"/>
    </row>
    <row r="24" spans="2:7" ht="15.4" x14ac:dyDescent="0.45">
      <c r="B24" s="23" t="s">
        <v>92</v>
      </c>
      <c r="C24" s="25">
        <f>C25+C26</f>
        <v>2140</v>
      </c>
      <c r="D24" s="23" t="s">
        <v>93</v>
      </c>
      <c r="E24" s="24"/>
    </row>
    <row r="25" spans="2:7" ht="15.4" x14ac:dyDescent="0.45">
      <c r="B25" s="26" t="s">
        <v>94</v>
      </c>
      <c r="C25" s="24">
        <v>0</v>
      </c>
      <c r="D25" s="26" t="s">
        <v>95</v>
      </c>
      <c r="E25" s="24">
        <v>0</v>
      </c>
    </row>
    <row r="26" spans="2:7" ht="15.4" x14ac:dyDescent="0.45">
      <c r="B26" s="26" t="s">
        <v>96</v>
      </c>
      <c r="C26" s="24">
        <v>2140</v>
      </c>
      <c r="D26" s="23" t="s">
        <v>98</v>
      </c>
      <c r="E26" s="24"/>
    </row>
    <row r="27" spans="2:7" ht="15.75" thickBot="1" x14ac:dyDescent="0.5">
      <c r="B27" s="23" t="s">
        <v>97</v>
      </c>
      <c r="C27" s="25">
        <f>SUM(C28:C30)</f>
        <v>8640</v>
      </c>
      <c r="D27" s="26" t="s">
        <v>95</v>
      </c>
      <c r="E27" s="27">
        <v>3406.35</v>
      </c>
    </row>
    <row r="28" spans="2:7" ht="15.4" x14ac:dyDescent="0.45">
      <c r="B28" s="26" t="s">
        <v>99</v>
      </c>
      <c r="C28" s="24">
        <v>1200</v>
      </c>
      <c r="D28" s="23" t="s">
        <v>101</v>
      </c>
      <c r="E28" s="25">
        <f>E25+E27</f>
        <v>3406.35</v>
      </c>
    </row>
    <row r="29" spans="2:7" ht="15.4" x14ac:dyDescent="0.45">
      <c r="B29" s="26" t="s">
        <v>100</v>
      </c>
      <c r="C29" s="24">
        <v>240</v>
      </c>
      <c r="D29" s="23" t="s">
        <v>104</v>
      </c>
      <c r="E29" s="24"/>
    </row>
    <row r="30" spans="2:7" ht="15.4" x14ac:dyDescent="0.45">
      <c r="B30" s="26" t="s">
        <v>102</v>
      </c>
      <c r="C30" s="24">
        <v>7200</v>
      </c>
      <c r="D30" s="26" t="s">
        <v>106</v>
      </c>
      <c r="E30" s="28">
        <v>7973.65</v>
      </c>
    </row>
    <row r="31" spans="2:7" ht="15.4" x14ac:dyDescent="0.45">
      <c r="B31" s="23" t="s">
        <v>105</v>
      </c>
      <c r="C31" s="25">
        <f>C32</f>
        <v>600</v>
      </c>
      <c r="D31" s="26"/>
      <c r="E31" s="24"/>
      <c r="G31" s="5"/>
    </row>
    <row r="32" spans="2:7" ht="15.4" x14ac:dyDescent="0.45">
      <c r="B32" s="26" t="s">
        <v>107</v>
      </c>
      <c r="C32" s="24">
        <v>600</v>
      </c>
      <c r="D32" s="23" t="s">
        <v>110</v>
      </c>
      <c r="E32" s="25">
        <f>E31+E30</f>
        <v>7973.65</v>
      </c>
    </row>
    <row r="33" spans="2:5" ht="15.4" x14ac:dyDescent="0.45">
      <c r="B33" s="26" t="s">
        <v>111</v>
      </c>
      <c r="C33" s="24">
        <f>C24+C27+C31</f>
        <v>11380</v>
      </c>
      <c r="D33" s="23" t="s">
        <v>112</v>
      </c>
      <c r="E33" s="24">
        <f>E32+E28</f>
        <v>11380</v>
      </c>
    </row>
    <row r="36" spans="2:5" x14ac:dyDescent="0.45">
      <c r="D36" s="5"/>
    </row>
  </sheetData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D033-6F26-4733-A353-4C2234EF292D}">
  <dimension ref="B6:G38"/>
  <sheetViews>
    <sheetView tabSelected="1" zoomScale="110" zoomScaleNormal="110" workbookViewId="0">
      <selection activeCell="D37" sqref="D37"/>
    </sheetView>
  </sheetViews>
  <sheetFormatPr baseColWidth="10" defaultRowHeight="14.25" x14ac:dyDescent="0.45"/>
  <cols>
    <col min="2" max="2" width="21.73046875" bestFit="1" customWidth="1"/>
    <col min="3" max="3" width="11.265625" bestFit="1" customWidth="1"/>
    <col min="4" max="4" width="28.3984375" bestFit="1" customWidth="1"/>
    <col min="5" max="5" width="11.265625" bestFit="1" customWidth="1"/>
  </cols>
  <sheetData>
    <row r="6" spans="2:7" ht="15.4" x14ac:dyDescent="0.45">
      <c r="B6" s="23" t="s">
        <v>90</v>
      </c>
      <c r="C6" s="24"/>
      <c r="D6" s="23" t="s">
        <v>91</v>
      </c>
      <c r="E6" s="24"/>
    </row>
    <row r="7" spans="2:7" ht="15.4" x14ac:dyDescent="0.45">
      <c r="B7" s="23" t="s">
        <v>92</v>
      </c>
      <c r="C7" s="25">
        <f>C8+C9+C10</f>
        <v>6285.53</v>
      </c>
      <c r="D7" s="23" t="s">
        <v>93</v>
      </c>
      <c r="E7" s="24"/>
    </row>
    <row r="8" spans="2:7" ht="15.4" x14ac:dyDescent="0.45">
      <c r="B8" s="26" t="s">
        <v>94</v>
      </c>
      <c r="C8" s="24">
        <v>1000</v>
      </c>
      <c r="D8" s="26" t="s">
        <v>95</v>
      </c>
      <c r="E8" s="24">
        <v>536.46</v>
      </c>
    </row>
    <row r="9" spans="2:7" ht="15.4" x14ac:dyDescent="0.45">
      <c r="B9" s="26" t="s">
        <v>129</v>
      </c>
      <c r="C9" s="24">
        <v>5085.53</v>
      </c>
      <c r="D9" s="26"/>
      <c r="E9" s="24"/>
    </row>
    <row r="10" spans="2:7" ht="15.4" x14ac:dyDescent="0.45">
      <c r="B10" s="26" t="s">
        <v>96</v>
      </c>
      <c r="C10" s="24">
        <v>200</v>
      </c>
      <c r="D10" s="26"/>
      <c r="E10" s="24"/>
    </row>
    <row r="11" spans="2:7" ht="15.4" x14ac:dyDescent="0.45">
      <c r="B11" s="23" t="s">
        <v>97</v>
      </c>
      <c r="C11" s="25">
        <f>SUM(C12:C15)-C16</f>
        <v>2960</v>
      </c>
      <c r="D11" s="23" t="s">
        <v>98</v>
      </c>
      <c r="E11" s="24"/>
      <c r="F11" s="5"/>
    </row>
    <row r="12" spans="2:7" ht="15.4" x14ac:dyDescent="0.45">
      <c r="B12" s="26" t="s">
        <v>130</v>
      </c>
      <c r="C12" s="24">
        <v>500</v>
      </c>
      <c r="D12" s="26" t="s">
        <v>95</v>
      </c>
      <c r="E12" s="24">
        <v>1340</v>
      </c>
    </row>
    <row r="13" spans="2:7" ht="15.4" x14ac:dyDescent="0.45">
      <c r="B13" s="26" t="s">
        <v>132</v>
      </c>
      <c r="C13" s="24">
        <v>1000</v>
      </c>
      <c r="D13" s="23" t="s">
        <v>101</v>
      </c>
      <c r="E13" s="25">
        <f>E8+E12</f>
        <v>1876.46</v>
      </c>
      <c r="G13" s="5"/>
    </row>
    <row r="14" spans="2:7" ht="15.4" x14ac:dyDescent="0.45">
      <c r="B14" s="26" t="s">
        <v>133</v>
      </c>
      <c r="C14" s="24">
        <v>500</v>
      </c>
      <c r="D14" s="23"/>
      <c r="E14" s="25"/>
      <c r="G14" s="5"/>
    </row>
    <row r="15" spans="2:7" ht="15.4" x14ac:dyDescent="0.45">
      <c r="B15" s="26" t="s">
        <v>131</v>
      </c>
      <c r="C15" s="24">
        <v>1200</v>
      </c>
      <c r="D15" s="23"/>
      <c r="E15" s="25"/>
    </row>
    <row r="16" spans="2:7" ht="15.4" x14ac:dyDescent="0.45">
      <c r="B16" s="26" t="s">
        <v>103</v>
      </c>
      <c r="C16" s="24">
        <v>240</v>
      </c>
      <c r="D16" s="23" t="s">
        <v>104</v>
      </c>
      <c r="E16" s="24"/>
      <c r="F16" s="5"/>
      <c r="G16" s="5"/>
    </row>
    <row r="17" spans="2:7" ht="15.4" x14ac:dyDescent="0.45">
      <c r="B17" s="23" t="s">
        <v>105</v>
      </c>
      <c r="C17" s="25">
        <f>C18-C19</f>
        <v>480</v>
      </c>
      <c r="D17" s="26" t="s">
        <v>106</v>
      </c>
      <c r="E17" s="24">
        <v>5700</v>
      </c>
    </row>
    <row r="18" spans="2:7" ht="15.4" x14ac:dyDescent="0.45">
      <c r="B18" s="26" t="s">
        <v>107</v>
      </c>
      <c r="C18" s="24">
        <v>560</v>
      </c>
      <c r="D18" s="26" t="s">
        <v>108</v>
      </c>
      <c r="E18" s="24">
        <f>[1]ER!D14</f>
        <v>2149.0659858778959</v>
      </c>
      <c r="G18" s="5"/>
    </row>
    <row r="19" spans="2:7" ht="15.4" x14ac:dyDescent="0.45">
      <c r="B19" s="26" t="s">
        <v>109</v>
      </c>
      <c r="C19" s="24">
        <v>80</v>
      </c>
      <c r="D19" s="23" t="s">
        <v>110</v>
      </c>
      <c r="E19" s="25">
        <f>E18+E17</f>
        <v>7849.0659858778963</v>
      </c>
      <c r="G19" s="5"/>
    </row>
    <row r="20" spans="2:7" ht="15.4" x14ac:dyDescent="0.45">
      <c r="B20" s="26" t="s">
        <v>111</v>
      </c>
      <c r="C20" s="24">
        <f>C7+C11+C17</f>
        <v>9725.5299999999988</v>
      </c>
      <c r="D20" s="23" t="s">
        <v>112</v>
      </c>
      <c r="E20" s="24">
        <f>E19+E13</f>
        <v>9725.5259858778954</v>
      </c>
      <c r="G20" s="5"/>
    </row>
    <row r="22" spans="2:7" x14ac:dyDescent="0.45">
      <c r="C22" t="s">
        <v>136</v>
      </c>
      <c r="G22" s="5"/>
    </row>
    <row r="23" spans="2:7" x14ac:dyDescent="0.45">
      <c r="C23" t="s">
        <v>134</v>
      </c>
    </row>
    <row r="24" spans="2:7" x14ac:dyDescent="0.45">
      <c r="C24" t="s">
        <v>135</v>
      </c>
    </row>
    <row r="25" spans="2:7" ht="15.4" x14ac:dyDescent="0.45">
      <c r="B25" s="23" t="s">
        <v>90</v>
      </c>
      <c r="C25" s="24"/>
      <c r="D25" s="23" t="s">
        <v>91</v>
      </c>
      <c r="E25" s="24"/>
    </row>
    <row r="26" spans="2:7" ht="15.4" x14ac:dyDescent="0.45">
      <c r="B26" s="23" t="s">
        <v>92</v>
      </c>
      <c r="C26" s="25">
        <f>C27+C28</f>
        <v>0</v>
      </c>
      <c r="D26" s="23" t="s">
        <v>93</v>
      </c>
      <c r="E26" s="24"/>
    </row>
    <row r="27" spans="2:7" ht="15.4" x14ac:dyDescent="0.45">
      <c r="B27" s="26" t="s">
        <v>94</v>
      </c>
      <c r="C27" s="24"/>
      <c r="D27" s="26" t="s">
        <v>95</v>
      </c>
      <c r="E27" s="24">
        <v>0</v>
      </c>
    </row>
    <row r="28" spans="2:7" ht="15.4" x14ac:dyDescent="0.45">
      <c r="B28" s="26" t="s">
        <v>96</v>
      </c>
      <c r="C28" s="24"/>
      <c r="D28" s="23" t="s">
        <v>98</v>
      </c>
      <c r="E28" s="24"/>
    </row>
    <row r="29" spans="2:7" ht="15.75" thickBot="1" x14ac:dyDescent="0.5">
      <c r="B29" s="23" t="s">
        <v>97</v>
      </c>
      <c r="C29" s="25">
        <f>SUM(C30:C32)</f>
        <v>0</v>
      </c>
      <c r="D29" s="26" t="s">
        <v>95</v>
      </c>
      <c r="E29" s="27"/>
    </row>
    <row r="30" spans="2:7" ht="15.4" x14ac:dyDescent="0.45">
      <c r="B30" s="26" t="s">
        <v>99</v>
      </c>
      <c r="C30" s="24"/>
      <c r="D30" s="23" t="s">
        <v>101</v>
      </c>
      <c r="E30" s="25">
        <f>E27+E29</f>
        <v>0</v>
      </c>
    </row>
    <row r="31" spans="2:7" ht="15.4" x14ac:dyDescent="0.45">
      <c r="B31" s="26" t="s">
        <v>100</v>
      </c>
      <c r="C31" s="24"/>
      <c r="D31" s="23" t="s">
        <v>104</v>
      </c>
      <c r="E31" s="24"/>
    </row>
    <row r="32" spans="2:7" ht="15.4" x14ac:dyDescent="0.45">
      <c r="B32" s="26" t="s">
        <v>102</v>
      </c>
      <c r="C32" s="24"/>
      <c r="D32" s="26" t="s">
        <v>106</v>
      </c>
      <c r="E32" s="28"/>
    </row>
    <row r="33" spans="2:7" ht="15.4" x14ac:dyDescent="0.45">
      <c r="B33" s="23" t="s">
        <v>105</v>
      </c>
      <c r="C33" s="25">
        <f>C34</f>
        <v>0</v>
      </c>
      <c r="D33" s="26"/>
      <c r="E33" s="24"/>
      <c r="G33" s="5"/>
    </row>
    <row r="34" spans="2:7" ht="15.4" x14ac:dyDescent="0.45">
      <c r="B34" s="26" t="s">
        <v>107</v>
      </c>
      <c r="C34" s="24"/>
      <c r="D34" s="23" t="s">
        <v>110</v>
      </c>
      <c r="E34" s="25">
        <f>E33+E32</f>
        <v>0</v>
      </c>
    </row>
    <row r="35" spans="2:7" ht="15.4" x14ac:dyDescent="0.45">
      <c r="B35" s="26" t="s">
        <v>111</v>
      </c>
      <c r="C35" s="24"/>
      <c r="D35" s="23" t="s">
        <v>112</v>
      </c>
      <c r="E35" s="24">
        <f>E34+E30</f>
        <v>0</v>
      </c>
    </row>
    <row r="38" spans="2:7" x14ac:dyDescent="0.45">
      <c r="D38" s="5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CASO1</vt:lpstr>
      <vt:lpstr>CASO2</vt:lpstr>
      <vt:lpstr>CASO3</vt:lpstr>
      <vt:lpstr>CASO4</vt:lpstr>
      <vt:lpstr>IND FI</vt:lpstr>
      <vt:lpstr>BGENE</vt:lpstr>
      <vt:lpstr>BGENE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</dc:creator>
  <cp:lastModifiedBy>Carlos</cp:lastModifiedBy>
  <dcterms:created xsi:type="dcterms:W3CDTF">2023-05-30T16:31:49Z</dcterms:created>
  <dcterms:modified xsi:type="dcterms:W3CDTF">2024-07-02T12:45:29Z</dcterms:modified>
</cp:coreProperties>
</file>