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197216-FCCD-4E40-9734-D197DC5BE39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jer1" sheetId="1" r:id="rId1"/>
    <sheet name="Ejer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B72" i="1"/>
  <c r="B71" i="1"/>
  <c r="B70" i="1"/>
  <c r="O25" i="1"/>
  <c r="O26" i="1"/>
  <c r="O24" i="1"/>
  <c r="D29" i="1"/>
  <c r="B29" i="1"/>
  <c r="J20" i="1"/>
  <c r="J19" i="1"/>
  <c r="F51" i="1"/>
  <c r="F49" i="1"/>
  <c r="F47" i="1"/>
  <c r="F48" i="1"/>
  <c r="F50" i="1"/>
  <c r="F46" i="1"/>
  <c r="N27" i="1"/>
  <c r="M27" i="1"/>
  <c r="I28" i="1"/>
  <c r="H28" i="1"/>
  <c r="I26" i="1"/>
  <c r="I27" i="1" s="1"/>
  <c r="H26" i="1"/>
  <c r="H29" i="1" s="1"/>
  <c r="C28" i="1"/>
  <c r="D28" i="1"/>
  <c r="B28" i="1"/>
  <c r="E28" i="1" s="1"/>
  <c r="B27" i="1"/>
  <c r="C26" i="1"/>
  <c r="E26" i="1" s="1"/>
  <c r="D26" i="1"/>
  <c r="D27" i="1" s="1"/>
  <c r="B26" i="1"/>
  <c r="C21" i="1"/>
  <c r="D21" i="1"/>
  <c r="E21" i="1"/>
  <c r="F21" i="1"/>
  <c r="G21" i="1"/>
  <c r="B21" i="1"/>
  <c r="H21" i="1" s="1"/>
  <c r="H20" i="1"/>
  <c r="I20" i="1" s="1"/>
  <c r="H19" i="1"/>
  <c r="I19" i="1" s="1"/>
  <c r="C29" i="1" l="1"/>
  <c r="J26" i="1"/>
  <c r="O27" i="1"/>
  <c r="J28" i="1"/>
  <c r="C27" i="1"/>
  <c r="E27" i="1" s="1"/>
  <c r="B37" i="1" s="1"/>
  <c r="H27" i="1"/>
  <c r="J27" i="1" s="1"/>
  <c r="B38" i="1" s="1"/>
  <c r="B48" i="1" s="1"/>
  <c r="D48" i="1" s="1"/>
  <c r="I21" i="1"/>
  <c r="H18" i="1"/>
  <c r="B35" i="1" s="1"/>
  <c r="B47" i="1" l="1"/>
  <c r="D47" i="1" s="1"/>
  <c r="B41" i="1"/>
  <c r="B51" i="1" s="1"/>
  <c r="D51" i="1" s="1"/>
  <c r="B36" i="1"/>
  <c r="B46" i="1" l="1"/>
  <c r="B40" i="1"/>
  <c r="B50" i="1" s="1"/>
  <c r="D50" i="1" s="1"/>
  <c r="B39" i="1"/>
  <c r="B49" i="1" s="1"/>
  <c r="D49" i="1" s="1"/>
  <c r="B42" i="1"/>
  <c r="B52" i="1" s="1"/>
  <c r="D52" i="1" s="1"/>
  <c r="E48" i="1" s="1"/>
  <c r="E47" i="1" l="1"/>
  <c r="E49" i="1"/>
  <c r="E51" i="1"/>
  <c r="E50" i="1"/>
  <c r="D46" i="1"/>
  <c r="E46" i="1" s="1"/>
  <c r="B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tc={D1D6CAFC-795C-4933-B2A2-5C4038A26612}</author>
  </authors>
  <commentList>
    <comment ref="I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suma cuadrado</t>
        </r>
      </text>
    </comment>
  </commentList>
</comments>
</file>

<file path=xl/sharedStrings.xml><?xml version="1.0" encoding="utf-8"?>
<sst xmlns="http://schemas.openxmlformats.org/spreadsheetml/2006/main" count="153" uniqueCount="82">
  <si>
    <t>UNIVERSIDAD NACIONAL DE CHIMBORAZO</t>
  </si>
  <si>
    <t>FACULTAD DE INGENIERÍA</t>
  </si>
  <si>
    <t>CARRERA DE INGENEIRÍA AMBIENTAL</t>
  </si>
  <si>
    <r>
      <rPr>
        <b/>
        <sz val="11"/>
        <color rgb="FFFF0000"/>
        <rFont val="Calibri"/>
        <family val="2"/>
        <scheme val="minor"/>
      </rPr>
      <t>Curso:</t>
    </r>
    <r>
      <rPr>
        <sz val="11"/>
        <color theme="1"/>
        <rFont val="Calibri"/>
        <family val="2"/>
        <scheme val="minor"/>
      </rPr>
      <t xml:space="preserve"> Cuarto Semestre</t>
    </r>
  </si>
  <si>
    <t>A1</t>
  </si>
  <si>
    <t>A2</t>
  </si>
  <si>
    <t>B1</t>
  </si>
  <si>
    <t>B2</t>
  </si>
  <si>
    <t>B3</t>
  </si>
  <si>
    <t>C1</t>
  </si>
  <si>
    <t>C2</t>
  </si>
  <si>
    <t>AXB</t>
  </si>
  <si>
    <t>A</t>
  </si>
  <si>
    <t>B</t>
  </si>
  <si>
    <t>AXC</t>
  </si>
  <si>
    <t>C</t>
  </si>
  <si>
    <t>SUMA_CUAD</t>
  </si>
  <si>
    <t>BXC</t>
  </si>
  <si>
    <t>DESCOMPOSICIÓN DE LA VARIABILIDAD</t>
  </si>
  <si>
    <t>SCT</t>
  </si>
  <si>
    <t>SCA</t>
  </si>
  <si>
    <t>SCB</t>
  </si>
  <si>
    <t>SCAXB</t>
  </si>
  <si>
    <t>SCAXC</t>
  </si>
  <si>
    <t>SCBXC</t>
  </si>
  <si>
    <t>SCE</t>
  </si>
  <si>
    <t>SCC</t>
  </si>
  <si>
    <t xml:space="preserve">B^2 </t>
  </si>
  <si>
    <t xml:space="preserve">c^2 </t>
  </si>
  <si>
    <t>suma_cuadrado</t>
  </si>
  <si>
    <t>AXBXC</t>
  </si>
  <si>
    <t xml:space="preserve">TABLA ANOVA </t>
  </si>
  <si>
    <t>FV</t>
  </si>
  <si>
    <t>SC</t>
  </si>
  <si>
    <t>GL</t>
  </si>
  <si>
    <t>CM</t>
  </si>
  <si>
    <t>F0</t>
  </si>
  <si>
    <t>FT</t>
  </si>
  <si>
    <t>Concen_Fib(A)</t>
  </si>
  <si>
    <t>Presión_Tanq(B)</t>
  </si>
  <si>
    <t>ERROR</t>
  </si>
  <si>
    <t>TOTAL</t>
  </si>
  <si>
    <r>
      <rPr>
        <b/>
        <sz val="11"/>
        <color rgb="FFFF0000"/>
        <rFont val="Calibri"/>
        <family val="2"/>
        <scheme val="minor"/>
      </rPr>
      <t>Tema:</t>
    </r>
    <r>
      <rPr>
        <sz val="11"/>
        <color theme="1"/>
        <rFont val="Calibri"/>
        <family val="2"/>
        <scheme val="minor"/>
      </rPr>
      <t xml:space="preserve"> Diseño factorial con tres factores</t>
    </r>
  </si>
  <si>
    <t>Tiempo_cocción( C )</t>
  </si>
  <si>
    <t>suma_cuadr</t>
  </si>
  <si>
    <t>GRAFICOS  DE EFECTOS</t>
  </si>
  <si>
    <t>EFECTO A</t>
  </si>
  <si>
    <t>CONCENTRACIÓN</t>
  </si>
  <si>
    <t>Media</t>
  </si>
  <si>
    <t>EFECTO B</t>
  </si>
  <si>
    <t>PRESIÓN DEL TANQUE</t>
  </si>
  <si>
    <t>EFECTO C</t>
  </si>
  <si>
    <t>TIEMPO DE COCCIÓN</t>
  </si>
  <si>
    <t>Problema</t>
  </si>
  <si>
    <t>Se estudia el rendimiento de un proceso químico. Los dos factores de interés son la temperatura y la presión.</t>
  </si>
  <si>
    <t>Se seleccionan tres niveles de cada factor, sin embargo, sólo es posible hacer nueve corridas en un día.</t>
  </si>
  <si>
    <t>El experimentador corre una réplica completa en cada día. Los datos se muestran en la siguiente tabla.</t>
  </si>
  <si>
    <t>DÍA 1</t>
  </si>
  <si>
    <t>DÍA 2</t>
  </si>
  <si>
    <t>Presión</t>
  </si>
  <si>
    <t>TEMPERATURA</t>
  </si>
  <si>
    <t>BAJA</t>
  </si>
  <si>
    <t>INTERMEDIA</t>
  </si>
  <si>
    <t>ALTA</t>
  </si>
  <si>
    <t>Analizar los datos suponiendo que los días son bloques</t>
  </si>
  <si>
    <t>A^2</t>
  </si>
  <si>
    <t>INTERPRETACIONES</t>
  </si>
  <si>
    <t>Fecha:</t>
  </si>
  <si>
    <t>Total</t>
  </si>
  <si>
    <t>Con un nivel de significancia del 0,05 se identifica que los factores significativos son:</t>
  </si>
  <si>
    <t>Concentración de fibra de madera; la Presión del tanque; tiempo de cocción</t>
  </si>
  <si>
    <t>y la iteración entre AXB (ConcentraciónXPresión)</t>
  </si>
  <si>
    <t>la mayor resistencia de papel</t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</si>
  <si>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Con el nivel de concentración A2 se obtiene</t>
    </r>
  </si>
  <si>
    <t>Media_B</t>
  </si>
  <si>
    <t>la mayor resistencia del papel</t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</si>
  <si>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Con el nivel de presión del tanque 2 se obtiene</t>
    </r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</si>
  <si>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Con el tiempo de cocción 2 se obtiene la mayor resistencia de papel</t>
    </r>
  </si>
  <si>
    <t>Interpretación:</t>
  </si>
  <si>
    <t>1) La mejor resistencia de papel se obtiene con la presión del tanque B2 y B3 y con la concentración A2</t>
  </si>
  <si>
    <t>2) La peor resitencia es con la concentración de fibra de madera y la presión del tanque B3</t>
  </si>
  <si>
    <t>3) Para obtener la mejor resistencia de papel utilizo el nivel A2 y la presión del tanqu B2 con un tiempo de cocción de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</si>
</sst>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" xfId="0" applyFont="1" applyBorder="1" applyAlignment="1">
      <alignment vertical="center"/>
    </xf>
    <xf numFmtId="0" fontId="12" fillId="0" borderId="0" xfId="0" applyFont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/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/>
    <xf numFmtId="167" fontId="10" fillId="0" borderId="1" xfId="0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right"/>
    </xf>
    <xf numFmtId="2" fontId="0" fillId="4" borderId="0" xfId="0" applyNumberForma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Concentración de fibra de madera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Ejer1!$A$65:$A$66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Ejer1!$B$65:$B$66</c:f>
              <c:numCache>
                <c:formatCode>General</c:formatCode>
                <c:ptCount val="2"/>
                <c:pt idx="0" formatCode="0.00">
                  <c:v>9.8333333333333339</c:v>
                </c:pt>
                <c:pt idx="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7-4F06-A2B6-DFE92018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397648"/>
        <c:axId val="1464398128"/>
      </c:lineChart>
      <c:catAx>
        <c:axId val="1464397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 sz="800"/>
                  <a:t>niveles de concentración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64398128"/>
        <c:crosses val="autoZero"/>
        <c:auto val="1"/>
        <c:lblAlgn val="ctr"/>
        <c:lblOffset val="100"/>
        <c:noMultiLvlLbl val="0"/>
      </c:catAx>
      <c:valAx>
        <c:axId val="14643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600"/>
                  <a:t>Resistencia del papel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643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Presión del tanque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Ejer1!$A$70:$A$72</c:f>
              <c:strCache>
                <c:ptCount val="3"/>
                <c:pt idx="0">
                  <c:v>B1</c:v>
                </c:pt>
                <c:pt idx="1">
                  <c:v>B2</c:v>
                </c:pt>
                <c:pt idx="2">
                  <c:v>B3</c:v>
                </c:pt>
              </c:strCache>
            </c:strRef>
          </c:cat>
          <c:val>
            <c:numRef>
              <c:f>Ejer1!$B$70:$B$72</c:f>
              <c:numCache>
                <c:formatCode>General</c:formatCode>
                <c:ptCount val="3"/>
                <c:pt idx="0">
                  <c:v>18</c:v>
                </c:pt>
                <c:pt idx="1">
                  <c:v>26.25</c:v>
                </c:pt>
                <c:pt idx="2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C-499E-8657-4185EFF6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866848"/>
        <c:axId val="1471857728"/>
      </c:lineChart>
      <c:catAx>
        <c:axId val="147186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 sz="800"/>
                  <a:t>niveles de presión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71857728"/>
        <c:crosses val="autoZero"/>
        <c:auto val="1"/>
        <c:lblAlgn val="ctr"/>
        <c:lblOffset val="100"/>
        <c:noMultiLvlLbl val="0"/>
      </c:catAx>
      <c:valAx>
        <c:axId val="147185772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600"/>
                  <a:t>Resistencia</a:t>
                </a:r>
                <a:r>
                  <a:rPr lang="en-US"/>
                  <a:t> </a:t>
                </a:r>
                <a:r>
                  <a:rPr lang="en-US" sz="600"/>
                  <a:t>del papel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718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 de Cocción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Ejer1!$A$76:$A$77</c:f>
              <c:strCache>
                <c:ptCount val="2"/>
                <c:pt idx="0">
                  <c:v>C1</c:v>
                </c:pt>
                <c:pt idx="1">
                  <c:v>C2</c:v>
                </c:pt>
              </c:strCache>
            </c:strRef>
          </c:cat>
          <c:val>
            <c:numRef>
              <c:f>Ejer1!$B$76:$B$77</c:f>
              <c:numCache>
                <c:formatCode>General</c:formatCode>
                <c:ptCount val="2"/>
                <c:pt idx="0">
                  <c:v>19.329999999999998</c:v>
                </c:pt>
                <c:pt idx="1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8-43B2-AF0F-24FA90DE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388400"/>
        <c:axId val="1553385040"/>
      </c:lineChart>
      <c:catAx>
        <c:axId val="155338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niveles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3385040"/>
        <c:crosses val="autoZero"/>
        <c:auto val="1"/>
        <c:lblAlgn val="ctr"/>
        <c:lblOffset val="100"/>
        <c:noMultiLvlLbl val="0"/>
      </c:catAx>
      <c:valAx>
        <c:axId val="1553385040"/>
        <c:scaling>
          <c:orientation val="minMax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resistencia de papel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5338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AXB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Ejer1!$A$88:$A$89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Ejer1!$B$88:$B$89</c:f>
              <c:numCache>
                <c:formatCode>General</c:formatCode>
                <c:ptCount val="2"/>
                <c:pt idx="0">
                  <c:v>8</c:v>
                </c:pt>
                <c:pt idx="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C-4B25-B916-6754DDA3B6D5}"/>
            </c:ext>
          </c:extLst>
        </c:ser>
        <c:ser>
          <c:idx val="1"/>
          <c:order val="1"/>
          <c:tx>
            <c:v>B2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Ejer1!$A$88:$A$89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Ejer1!$C$88:$C$89</c:f>
              <c:numCache>
                <c:formatCode>General</c:formatCode>
                <c:ptCount val="2"/>
                <c:pt idx="0">
                  <c:v>21.5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C-4B25-B916-6754DDA3B6D5}"/>
            </c:ext>
          </c:extLst>
        </c:ser>
        <c:ser>
          <c:idx val="2"/>
          <c:order val="2"/>
          <c:tx>
            <c:v>B3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Ejer1!$A$88:$A$89</c:f>
              <c:strCache>
                <c:ptCount val="2"/>
                <c:pt idx="0">
                  <c:v>A1</c:v>
                </c:pt>
                <c:pt idx="1">
                  <c:v>A2</c:v>
                </c:pt>
              </c:strCache>
            </c:strRef>
          </c:cat>
          <c:val>
            <c:numRef>
              <c:f>Ejer1!$D$88:$D$89</c:f>
              <c:numCache>
                <c:formatCode>General</c:formatCode>
                <c:ptCount val="2"/>
                <c:pt idx="0">
                  <c:v>0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2C-4B25-B916-6754DDA3B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872128"/>
        <c:axId val="1471862528"/>
      </c:lineChart>
      <c:catAx>
        <c:axId val="147187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niveles de concentración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71862528"/>
        <c:crosses val="autoZero"/>
        <c:auto val="1"/>
        <c:lblAlgn val="ctr"/>
        <c:lblOffset val="100"/>
        <c:noMultiLvlLbl val="0"/>
      </c:catAx>
      <c:valAx>
        <c:axId val="14718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Resitencia de papel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7187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34655</xdr:rowOff>
    </xdr:from>
    <xdr:to>
      <xdr:col>8</xdr:col>
      <xdr:colOff>289213</xdr:colOff>
      <xdr:row>15</xdr:row>
      <xdr:rowOff>56105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8180"/>
          <a:ext cx="7353300" cy="1354950"/>
        </a:xfrm>
        <a:prstGeom prst="rect">
          <a:avLst/>
        </a:prstGeom>
      </xdr:spPr>
    </xdr:pic>
    <xdr:clientData/>
  </xdr:twoCellAnchor>
  <xdr:twoCellAnchor editAs="oneCell">
    <xdr:from>
      <xdr:col>6</xdr:col>
      <xdr:colOff>62734</xdr:colOff>
      <xdr:row>29</xdr:row>
      <xdr:rowOff>99815</xdr:rowOff>
    </xdr:from>
    <xdr:to>
      <xdr:col>12</xdr:col>
      <xdr:colOff>55805</xdr:colOff>
      <xdr:row>43</xdr:row>
      <xdr:rowOff>87520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942" y="5634898"/>
          <a:ext cx="4660321" cy="2654705"/>
        </a:xfrm>
        <a:prstGeom prst="rect">
          <a:avLst/>
        </a:prstGeom>
      </xdr:spPr>
    </xdr:pic>
    <xdr:clientData/>
  </xdr:twoCellAnchor>
  <xdr:twoCellAnchor editAs="oneCell">
    <xdr:from>
      <xdr:col>6</xdr:col>
      <xdr:colOff>41564</xdr:colOff>
      <xdr:row>43</xdr:row>
      <xdr:rowOff>145472</xdr:rowOff>
    </xdr:from>
    <xdr:to>
      <xdr:col>12</xdr:col>
      <xdr:colOff>491836</xdr:colOff>
      <xdr:row>53</xdr:row>
      <xdr:rowOff>26788</xdr:rowOff>
    </xdr:to>
    <xdr:pic>
      <xdr:nvPicPr>
        <xdr:cNvPr id="4" name="Marcador de conteni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2709" y="7730836"/>
          <a:ext cx="5285509" cy="1817682"/>
        </a:xfrm>
        <a:prstGeom prst="rect">
          <a:avLst/>
        </a:prstGeom>
      </xdr:spPr>
    </xdr:pic>
    <xdr:clientData/>
  </xdr:twoCellAnchor>
  <xdr:twoCellAnchor>
    <xdr:from>
      <xdr:col>2</xdr:col>
      <xdr:colOff>111126</xdr:colOff>
      <xdr:row>58</xdr:row>
      <xdr:rowOff>52916</xdr:rowOff>
    </xdr:from>
    <xdr:to>
      <xdr:col>5</xdr:col>
      <xdr:colOff>687918</xdr:colOff>
      <xdr:row>67</xdr:row>
      <xdr:rowOff>21166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2F637F-45E5-589A-C3F8-BF94590798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84668</xdr:colOff>
      <xdr:row>67</xdr:row>
      <xdr:rowOff>58208</xdr:rowOff>
    </xdr:from>
    <xdr:to>
      <xdr:col>5</xdr:col>
      <xdr:colOff>687918</xdr:colOff>
      <xdr:row>75</xdr:row>
      <xdr:rowOff>98954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E55DB8-E40F-B7B4-A95F-BF57179CC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63500</xdr:colOff>
      <xdr:row>75</xdr:row>
      <xdr:rowOff>116417</xdr:rowOff>
    </xdr:from>
    <xdr:to>
      <xdr:col>5</xdr:col>
      <xdr:colOff>698500</xdr:colOff>
      <xdr:row>84</xdr:row>
      <xdr:rowOff>15875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84574A-D6C4-F9AE-1D09-C3ECD80FB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267229</xdr:colOff>
      <xdr:row>89</xdr:row>
      <xdr:rowOff>112713</xdr:rowOff>
    </xdr:from>
    <xdr:to>
      <xdr:col>5</xdr:col>
      <xdr:colOff>156104</xdr:colOff>
      <xdr:row>103</xdr:row>
      <xdr:rowOff>188913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801B69-B512-CA84-8016-2A17470435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ry manzano" id="{D6751D26-BEAC-4949-9F16-837601827101}" userId="5634892749d626d8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1" dT="2022-07-28T16:37:57.10" personId="{D6751D26-BEAC-4949-9F16-837601827101}" id="{D1D6CAFC-795C-4933-B2A2-5C4038A26612}">
    <text>total suma cuadrado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opLeftCell="A73" zoomScale="180" zoomScaleNormal="180" workbookViewId="0">
      <selection activeCell="I23" sqref="I23"/>
    </sheetView>
  </sheetViews>
  <sheetFormatPr baseColWidth="10" defaultRowHeight="15" x14ac:dyDescent="0.25"/>
  <cols>
    <col min="1" max="1" width="18.28515625" customWidth="1"/>
    <col min="2" max="2" width="17.7109375" customWidth="1"/>
    <col min="6" max="6" width="12.5703125" bestFit="1" customWidth="1"/>
    <col min="9" max="9" width="12.85546875" customWidth="1"/>
    <col min="13" max="13" width="11.85546875" bestFit="1" customWidth="1"/>
  </cols>
  <sheetData>
    <row r="1" spans="1:12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x14ac:dyDescent="0.25">
      <c r="A4" t="s">
        <v>3</v>
      </c>
    </row>
    <row r="5" spans="1:12" x14ac:dyDescent="0.25">
      <c r="A5" s="9" t="s">
        <v>67</v>
      </c>
    </row>
    <row r="6" spans="1:12" x14ac:dyDescent="0.25">
      <c r="A6" t="s">
        <v>42</v>
      </c>
    </row>
    <row r="12" spans="1:12" x14ac:dyDescent="0.25">
      <c r="B12" s="59"/>
      <c r="C12" s="59"/>
      <c r="D12" s="59"/>
      <c r="E12" s="59"/>
    </row>
    <row r="13" spans="1:12" x14ac:dyDescent="0.25">
      <c r="A13" s="5"/>
      <c r="B13" s="5"/>
      <c r="C13" s="5"/>
      <c r="D13" s="5"/>
      <c r="E13" s="5"/>
    </row>
    <row r="14" spans="1:12" x14ac:dyDescent="0.25">
      <c r="A14" s="61"/>
      <c r="B14" s="8"/>
      <c r="C14" s="8"/>
      <c r="D14" s="8"/>
      <c r="E14" s="8"/>
      <c r="F14" s="60"/>
    </row>
    <row r="15" spans="1:12" x14ac:dyDescent="0.25">
      <c r="A15" s="61"/>
      <c r="B15" s="8"/>
      <c r="C15" s="8"/>
      <c r="D15" s="8"/>
      <c r="E15" s="8"/>
      <c r="F15" s="60"/>
    </row>
    <row r="16" spans="1:12" x14ac:dyDescent="0.25">
      <c r="A16" s="11"/>
      <c r="B16" s="8"/>
      <c r="C16" s="8"/>
      <c r="D16" s="8"/>
      <c r="E16" s="8"/>
    </row>
    <row r="17" spans="1:15" x14ac:dyDescent="0.25">
      <c r="A17" s="11"/>
      <c r="B17" s="56" t="s">
        <v>9</v>
      </c>
      <c r="C17" s="56"/>
      <c r="D17" s="56"/>
      <c r="E17" s="56" t="s">
        <v>10</v>
      </c>
      <c r="F17" s="56"/>
      <c r="G17" s="56"/>
      <c r="H17" s="24" t="s">
        <v>12</v>
      </c>
    </row>
    <row r="18" spans="1:15" x14ac:dyDescent="0.25">
      <c r="A18" s="6" t="s">
        <v>30</v>
      </c>
      <c r="B18" s="7" t="s">
        <v>6</v>
      </c>
      <c r="C18" s="7" t="s">
        <v>7</v>
      </c>
      <c r="D18" s="7" t="s">
        <v>8</v>
      </c>
      <c r="E18" s="7" t="s">
        <v>6</v>
      </c>
      <c r="F18" s="7" t="s">
        <v>7</v>
      </c>
      <c r="G18" s="23" t="s">
        <v>8</v>
      </c>
      <c r="H18" s="67">
        <f>SUM(H19:H20)</f>
        <v>239</v>
      </c>
      <c r="I18" s="7" t="s">
        <v>65</v>
      </c>
      <c r="J18" s="44" t="s">
        <v>48</v>
      </c>
    </row>
    <row r="19" spans="1:15" x14ac:dyDescent="0.25">
      <c r="A19" s="6" t="s">
        <v>4</v>
      </c>
      <c r="B19" s="2">
        <v>10</v>
      </c>
      <c r="C19" s="2">
        <v>20</v>
      </c>
      <c r="D19" s="2">
        <v>2</v>
      </c>
      <c r="E19" s="2">
        <v>6</v>
      </c>
      <c r="F19" s="2">
        <v>23</v>
      </c>
      <c r="G19" s="25">
        <v>-2</v>
      </c>
      <c r="H19" s="2">
        <f>SUM(B19:G19)</f>
        <v>59</v>
      </c>
      <c r="I19" s="2">
        <f>H19^2</f>
        <v>3481</v>
      </c>
      <c r="J19" s="74">
        <f>AVERAGE(B19:G19)</f>
        <v>9.8333333333333339</v>
      </c>
    </row>
    <row r="20" spans="1:15" x14ac:dyDescent="0.25">
      <c r="A20" s="6" t="s">
        <v>5</v>
      </c>
      <c r="B20" s="2">
        <v>26</v>
      </c>
      <c r="C20" s="2">
        <v>28</v>
      </c>
      <c r="D20" s="2">
        <v>30</v>
      </c>
      <c r="E20" s="2">
        <v>30</v>
      </c>
      <c r="F20" s="2">
        <v>34</v>
      </c>
      <c r="G20" s="25">
        <v>32</v>
      </c>
      <c r="H20" s="2">
        <f>SUM(B20:G20)</f>
        <v>180</v>
      </c>
      <c r="I20" s="2">
        <f>H20^2</f>
        <v>32400</v>
      </c>
      <c r="J20" s="74">
        <f>AVERAGE(B20:G20)</f>
        <v>30</v>
      </c>
    </row>
    <row r="21" spans="1:15" x14ac:dyDescent="0.25">
      <c r="A21" s="6" t="s">
        <v>16</v>
      </c>
      <c r="B21" s="7">
        <f>SUMSQ(B19:B20)</f>
        <v>776</v>
      </c>
      <c r="C21" s="44">
        <f t="shared" ref="C21:G21" si="0">SUMSQ(C19:C20)</f>
        <v>1184</v>
      </c>
      <c r="D21" s="44">
        <f t="shared" si="0"/>
        <v>904</v>
      </c>
      <c r="E21" s="44">
        <f t="shared" si="0"/>
        <v>936</v>
      </c>
      <c r="F21" s="44">
        <f t="shared" si="0"/>
        <v>1685</v>
      </c>
      <c r="G21" s="44">
        <f t="shared" si="0"/>
        <v>1028</v>
      </c>
      <c r="H21" s="68">
        <f>SUM(B21:G21)</f>
        <v>6513</v>
      </c>
      <c r="I21" s="69">
        <f>SUM(I19:I20)</f>
        <v>35881</v>
      </c>
    </row>
    <row r="23" spans="1:15" x14ac:dyDescent="0.25">
      <c r="A23" s="26" t="s">
        <v>11</v>
      </c>
      <c r="B23" s="7" t="s">
        <v>6</v>
      </c>
      <c r="C23" s="7" t="s">
        <v>7</v>
      </c>
      <c r="D23" s="7" t="s">
        <v>8</v>
      </c>
      <c r="E23" s="2"/>
      <c r="G23" s="24" t="s">
        <v>14</v>
      </c>
      <c r="H23" s="7" t="s">
        <v>9</v>
      </c>
      <c r="I23" s="7" t="s">
        <v>10</v>
      </c>
      <c r="J23" s="8"/>
      <c r="L23" s="24" t="s">
        <v>17</v>
      </c>
      <c r="M23" s="7" t="s">
        <v>9</v>
      </c>
      <c r="N23" s="7" t="s">
        <v>10</v>
      </c>
      <c r="O23" t="s">
        <v>74</v>
      </c>
    </row>
    <row r="24" spans="1:15" x14ac:dyDescent="0.25">
      <c r="A24" s="7" t="s">
        <v>4</v>
      </c>
      <c r="B24" s="2">
        <v>16</v>
      </c>
      <c r="C24" s="2">
        <v>43</v>
      </c>
      <c r="D24" s="2">
        <v>0</v>
      </c>
      <c r="E24" s="2"/>
      <c r="G24" s="27" t="s">
        <v>4</v>
      </c>
      <c r="H24" s="2">
        <v>32</v>
      </c>
      <c r="I24" s="2">
        <v>27</v>
      </c>
      <c r="L24" s="7" t="s">
        <v>6</v>
      </c>
      <c r="M24" s="2">
        <v>36</v>
      </c>
      <c r="N24" s="2">
        <v>36</v>
      </c>
      <c r="O24" s="1">
        <f>SUM(M24:N24)/4</f>
        <v>18</v>
      </c>
    </row>
    <row r="25" spans="1:15" x14ac:dyDescent="0.25">
      <c r="A25" s="27" t="s">
        <v>5</v>
      </c>
      <c r="B25" s="2">
        <v>56</v>
      </c>
      <c r="C25" s="2">
        <v>62</v>
      </c>
      <c r="D25" s="2">
        <v>62</v>
      </c>
      <c r="E25" s="44" t="s">
        <v>68</v>
      </c>
      <c r="G25" s="27" t="s">
        <v>5</v>
      </c>
      <c r="H25" s="28">
        <v>84</v>
      </c>
      <c r="I25" s="28">
        <v>96</v>
      </c>
      <c r="J25" s="45" t="s">
        <v>68</v>
      </c>
      <c r="L25" s="7" t="s">
        <v>7</v>
      </c>
      <c r="M25" s="2">
        <v>48</v>
      </c>
      <c r="N25" s="2">
        <v>57</v>
      </c>
      <c r="O25" s="1">
        <f t="shared" ref="O25:O26" si="1">SUM(M25:N25)/4</f>
        <v>26.25</v>
      </c>
    </row>
    <row r="26" spans="1:15" x14ac:dyDescent="0.25">
      <c r="A26" s="70" t="s">
        <v>13</v>
      </c>
      <c r="B26" s="69">
        <f>SUM(B24:B25)</f>
        <v>72</v>
      </c>
      <c r="C26" s="69">
        <f t="shared" ref="C26:D26" si="2">SUM(C24:C25)</f>
        <v>105</v>
      </c>
      <c r="D26" s="69">
        <f t="shared" si="2"/>
        <v>62</v>
      </c>
      <c r="E26" s="69">
        <f>SUM(B26:D26)</f>
        <v>239</v>
      </c>
      <c r="G26" s="70" t="s">
        <v>15</v>
      </c>
      <c r="H26" s="69">
        <f>SUM(H24:H25)</f>
        <v>116</v>
      </c>
      <c r="I26" s="69">
        <f>SUM(I24:I25)</f>
        <v>123</v>
      </c>
      <c r="J26" s="71">
        <f>SUM(H26:I26)</f>
        <v>239</v>
      </c>
      <c r="L26" s="7" t="s">
        <v>8</v>
      </c>
      <c r="M26" s="28">
        <v>32</v>
      </c>
      <c r="N26" s="28">
        <v>30</v>
      </c>
      <c r="O26" s="1">
        <f t="shared" si="1"/>
        <v>15.5</v>
      </c>
    </row>
    <row r="27" spans="1:15" x14ac:dyDescent="0.25">
      <c r="A27" s="24" t="s">
        <v>27</v>
      </c>
      <c r="B27" s="2">
        <f>B26^2</f>
        <v>5184</v>
      </c>
      <c r="C27" s="2">
        <f t="shared" ref="C27:D27" si="3">C26^2</f>
        <v>11025</v>
      </c>
      <c r="D27" s="2">
        <f t="shared" si="3"/>
        <v>3844</v>
      </c>
      <c r="E27" s="69">
        <f t="shared" ref="E27:E28" si="4">SUM(B27:D27)</f>
        <v>20053</v>
      </c>
      <c r="G27" s="24" t="s">
        <v>28</v>
      </c>
      <c r="H27" s="2">
        <f>H26^2</f>
        <v>13456</v>
      </c>
      <c r="I27" s="2">
        <f>I26^2</f>
        <v>15129</v>
      </c>
      <c r="J27" s="71">
        <f t="shared" ref="J27:J28" si="5">SUM(H27:I27)</f>
        <v>28585</v>
      </c>
      <c r="L27" s="1" t="s">
        <v>44</v>
      </c>
      <c r="M27" s="69">
        <f>SUMSQ(M24:M26)</f>
        <v>4624</v>
      </c>
      <c r="N27" s="69">
        <f>SUMSQ(N24:N26)</f>
        <v>5445</v>
      </c>
      <c r="O27" s="69">
        <f>SUM(M27:N27)</f>
        <v>10069</v>
      </c>
    </row>
    <row r="28" spans="1:15" x14ac:dyDescent="0.25">
      <c r="A28" s="1" t="s">
        <v>29</v>
      </c>
      <c r="B28" s="2">
        <f>SUMSQ(B24:B25)</f>
        <v>3392</v>
      </c>
      <c r="C28" s="2">
        <f t="shared" ref="C28:D28" si="6">SUMSQ(C24:C25)</f>
        <v>5693</v>
      </c>
      <c r="D28" s="2">
        <f t="shared" si="6"/>
        <v>3844</v>
      </c>
      <c r="E28" s="69">
        <f t="shared" si="4"/>
        <v>12929</v>
      </c>
      <c r="G28" s="1" t="s">
        <v>29</v>
      </c>
      <c r="H28" s="2">
        <f>SUMSQ(H24:H25)</f>
        <v>8080</v>
      </c>
      <c r="I28" s="2">
        <f>SUMSQ(I24:I25)</f>
        <v>9945</v>
      </c>
      <c r="J28" s="71">
        <f t="shared" si="5"/>
        <v>18025</v>
      </c>
    </row>
    <row r="29" spans="1:15" x14ac:dyDescent="0.25">
      <c r="A29" s="77" t="s">
        <v>48</v>
      </c>
      <c r="B29" s="69">
        <f>B26/4</f>
        <v>18</v>
      </c>
      <c r="C29" s="69">
        <f t="shared" ref="C29:D29" si="7">C26/4</f>
        <v>26.25</v>
      </c>
      <c r="D29" s="69">
        <f t="shared" si="7"/>
        <v>15.5</v>
      </c>
      <c r="E29" s="8"/>
      <c r="G29" s="76" t="s">
        <v>48</v>
      </c>
      <c r="H29" s="78">
        <f>H26/6</f>
        <v>19.333333333333332</v>
      </c>
      <c r="I29" s="76">
        <f>I26/6</f>
        <v>20.5</v>
      </c>
    </row>
    <row r="30" spans="1:15" x14ac:dyDescent="0.25">
      <c r="A30" s="29"/>
      <c r="E30" s="8"/>
    </row>
    <row r="31" spans="1:15" x14ac:dyDescent="0.25">
      <c r="A31" s="29"/>
      <c r="E31" s="8"/>
    </row>
    <row r="32" spans="1:15" x14ac:dyDescent="0.25">
      <c r="A32" s="29"/>
      <c r="E32" s="8"/>
    </row>
    <row r="33" spans="1:6" x14ac:dyDescent="0.25">
      <c r="A33" s="57" t="s">
        <v>18</v>
      </c>
      <c r="B33" s="57"/>
      <c r="C33" s="57"/>
      <c r="D33" s="57"/>
      <c r="E33" s="57"/>
      <c r="F33" s="57"/>
    </row>
    <row r="34" spans="1:6" x14ac:dyDescent="0.25">
      <c r="A34" s="29"/>
    </row>
    <row r="35" spans="1:6" x14ac:dyDescent="0.25">
      <c r="A35" s="5" t="s">
        <v>19</v>
      </c>
      <c r="B35" s="30">
        <f>H21-H18^2/12</f>
        <v>1752.916666666667</v>
      </c>
    </row>
    <row r="36" spans="1:6" x14ac:dyDescent="0.25">
      <c r="A36" s="5" t="s">
        <v>20</v>
      </c>
      <c r="B36" s="30">
        <f>I21/6-H18^2/12</f>
        <v>1220.0833333333339</v>
      </c>
    </row>
    <row r="37" spans="1:6" x14ac:dyDescent="0.25">
      <c r="A37" s="5" t="s">
        <v>21</v>
      </c>
      <c r="B37" s="30">
        <f>E27/4-E26^2/12</f>
        <v>253.16666666666697</v>
      </c>
    </row>
    <row r="38" spans="1:6" x14ac:dyDescent="0.25">
      <c r="A38" s="5" t="s">
        <v>26</v>
      </c>
      <c r="B38" s="30">
        <f>J27/6-J26^2/12</f>
        <v>4.0833333333339397</v>
      </c>
    </row>
    <row r="39" spans="1:6" x14ac:dyDescent="0.25">
      <c r="A39" s="5" t="s">
        <v>22</v>
      </c>
      <c r="B39" s="30">
        <f>E28/2-E26^2/12-B36-B37</f>
        <v>231.16666666666606</v>
      </c>
    </row>
    <row r="40" spans="1:6" x14ac:dyDescent="0.25">
      <c r="A40" s="5" t="s">
        <v>23</v>
      </c>
      <c r="B40" s="30">
        <f>J28/3-J26^2/12-B36-B38</f>
        <v>24.083333333332121</v>
      </c>
    </row>
    <row r="41" spans="1:6" x14ac:dyDescent="0.25">
      <c r="A41" s="5" t="s">
        <v>24</v>
      </c>
      <c r="B41" s="30">
        <f>O27/2-J26^2/12-B37-B38</f>
        <v>17.16666666666606</v>
      </c>
    </row>
    <row r="42" spans="1:6" x14ac:dyDescent="0.25">
      <c r="A42" s="5" t="s">
        <v>25</v>
      </c>
      <c r="B42" s="30">
        <f>B35-B36-B37-B38-B39-B40-B41</f>
        <v>3.1666666666678793</v>
      </c>
    </row>
    <row r="44" spans="1:6" x14ac:dyDescent="0.25">
      <c r="A44" s="31" t="s">
        <v>31</v>
      </c>
      <c r="B44" s="32"/>
      <c r="C44" s="32"/>
      <c r="D44" s="32"/>
      <c r="E44" s="32"/>
      <c r="F44" s="32"/>
    </row>
    <row r="45" spans="1:6" x14ac:dyDescent="0.25">
      <c r="A45" s="33" t="s">
        <v>32</v>
      </c>
      <c r="B45" s="7" t="s">
        <v>33</v>
      </c>
      <c r="C45" s="7" t="s">
        <v>34</v>
      </c>
      <c r="D45" s="7" t="s">
        <v>35</v>
      </c>
      <c r="E45" s="7" t="s">
        <v>36</v>
      </c>
      <c r="F45" s="7" t="s">
        <v>37</v>
      </c>
    </row>
    <row r="46" spans="1:6" ht="15.75" x14ac:dyDescent="0.25">
      <c r="A46" s="33" t="s">
        <v>38</v>
      </c>
      <c r="B46" s="34">
        <f>B36</f>
        <v>1220.0833333333339</v>
      </c>
      <c r="C46" s="2">
        <v>1</v>
      </c>
      <c r="D46" s="74">
        <f>B46/C46</f>
        <v>1220.0833333333339</v>
      </c>
      <c r="E46" s="35">
        <f>D46/$D$52</f>
        <v>770.57894736812636</v>
      </c>
      <c r="F46" s="75">
        <f>_xlfn.F.INV.RT(0.05,1,2)</f>
        <v>18.512820512820511</v>
      </c>
    </row>
    <row r="47" spans="1:6" ht="15.75" x14ac:dyDescent="0.25">
      <c r="A47" s="33" t="s">
        <v>39</v>
      </c>
      <c r="B47" s="34">
        <f>B37</f>
        <v>253.16666666666697</v>
      </c>
      <c r="C47" s="2">
        <v>2</v>
      </c>
      <c r="D47" s="74">
        <f t="shared" ref="D47:D52" si="8">B47/C47</f>
        <v>126.58333333333348</v>
      </c>
      <c r="E47" s="35">
        <f t="shared" ref="E47:E51" si="9">D47/$D$52</f>
        <v>79.947368421022105</v>
      </c>
      <c r="F47" s="75">
        <f>_xlfn.F.INV.RT(0.05,2,2)</f>
        <v>18.999999999999996</v>
      </c>
    </row>
    <row r="48" spans="1:6" ht="15.75" x14ac:dyDescent="0.25">
      <c r="A48" s="33" t="s">
        <v>43</v>
      </c>
      <c r="B48" s="34">
        <f>B38</f>
        <v>4.0833333333339397</v>
      </c>
      <c r="C48" s="2">
        <v>1</v>
      </c>
      <c r="D48" s="74">
        <f t="shared" si="8"/>
        <v>4.0833333333339397</v>
      </c>
      <c r="E48" s="35">
        <f t="shared" si="9"/>
        <v>2.5789473684204478</v>
      </c>
      <c r="F48" s="75">
        <f t="shared" ref="F48:F50" si="10">_xlfn.F.INV.RT(0.05,1,2)</f>
        <v>18.512820512820511</v>
      </c>
    </row>
    <row r="49" spans="1:12" ht="15.75" x14ac:dyDescent="0.25">
      <c r="A49" s="33" t="s">
        <v>11</v>
      </c>
      <c r="B49" s="34">
        <f>B39</f>
        <v>231.16666666666606</v>
      </c>
      <c r="C49" s="2">
        <v>2</v>
      </c>
      <c r="D49" s="74">
        <f t="shared" si="8"/>
        <v>115.58333333333303</v>
      </c>
      <c r="E49" s="35">
        <f t="shared" si="9"/>
        <v>72.999999999971848</v>
      </c>
      <c r="F49" s="75">
        <f>_xlfn.F.INV.RT(0.05,2,2)</f>
        <v>18.999999999999996</v>
      </c>
    </row>
    <row r="50" spans="1:12" ht="15.75" x14ac:dyDescent="0.25">
      <c r="A50" s="36" t="s">
        <v>14</v>
      </c>
      <c r="B50" s="34">
        <f>B40</f>
        <v>24.083333333332121</v>
      </c>
      <c r="C50" s="37">
        <v>1</v>
      </c>
      <c r="D50" s="74">
        <f t="shared" si="8"/>
        <v>24.083333333332121</v>
      </c>
      <c r="E50" s="35">
        <f t="shared" si="9"/>
        <v>15.210526315782882</v>
      </c>
      <c r="F50" s="75">
        <f t="shared" si="10"/>
        <v>18.512820512820511</v>
      </c>
    </row>
    <row r="51" spans="1:12" ht="15.75" x14ac:dyDescent="0.25">
      <c r="A51" s="33" t="s">
        <v>17</v>
      </c>
      <c r="B51" s="34">
        <f>B41</f>
        <v>17.16666666666606</v>
      </c>
      <c r="C51" s="2">
        <v>2</v>
      </c>
      <c r="D51" s="74">
        <f t="shared" si="8"/>
        <v>8.5833333333330302</v>
      </c>
      <c r="E51" s="35">
        <f t="shared" si="9"/>
        <v>5.4210526315766803</v>
      </c>
      <c r="F51" s="75">
        <f>_xlfn.F.INV.RT(0.05,2,2)</f>
        <v>18.999999999999996</v>
      </c>
    </row>
    <row r="52" spans="1:12" ht="15.75" x14ac:dyDescent="0.25">
      <c r="A52" s="33" t="s">
        <v>40</v>
      </c>
      <c r="B52" s="34">
        <f>B42</f>
        <v>3.1666666666678793</v>
      </c>
      <c r="C52" s="2">
        <v>2</v>
      </c>
      <c r="D52" s="74">
        <f t="shared" si="8"/>
        <v>1.5833333333339397</v>
      </c>
      <c r="E52" s="35"/>
      <c r="F52" s="1"/>
    </row>
    <row r="53" spans="1:12" x14ac:dyDescent="0.25">
      <c r="A53" s="72" t="s">
        <v>41</v>
      </c>
      <c r="B53" s="73">
        <f>SUM(B46:B52)</f>
        <v>1752.916666666667</v>
      </c>
      <c r="C53" s="69">
        <v>11</v>
      </c>
      <c r="D53" s="1"/>
      <c r="E53" s="1"/>
      <c r="F53" s="1"/>
    </row>
    <row r="55" spans="1:12" x14ac:dyDescent="0.25">
      <c r="A55" s="3" t="s">
        <v>66</v>
      </c>
    </row>
    <row r="56" spans="1:12" x14ac:dyDescent="0.25">
      <c r="A56" t="s">
        <v>69</v>
      </c>
    </row>
    <row r="57" spans="1:12" x14ac:dyDescent="0.25">
      <c r="A57" s="38" t="s">
        <v>70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62" t="s">
        <v>71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1:12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</row>
    <row r="60" spans="1:12" x14ac:dyDescent="0.25">
      <c r="A60" s="3"/>
    </row>
    <row r="61" spans="1:12" x14ac:dyDescent="0.25">
      <c r="A61" s="39" t="s">
        <v>45</v>
      </c>
      <c r="B61" s="32"/>
      <c r="C61" s="32"/>
      <c r="D61" s="32"/>
      <c r="E61" s="32"/>
      <c r="F61" s="32"/>
    </row>
    <row r="62" spans="1:12" x14ac:dyDescent="0.25">
      <c r="A62" s="3"/>
    </row>
    <row r="63" spans="1:12" x14ac:dyDescent="0.25">
      <c r="A63" s="3" t="s">
        <v>46</v>
      </c>
      <c r="G63" t="s">
        <v>73</v>
      </c>
    </row>
    <row r="64" spans="1:12" x14ac:dyDescent="0.25">
      <c r="A64" s="40" t="s">
        <v>47</v>
      </c>
      <c r="B64" s="7" t="s">
        <v>48</v>
      </c>
      <c r="G64" t="s">
        <v>72</v>
      </c>
    </row>
    <row r="65" spans="1:7" x14ac:dyDescent="0.25">
      <c r="A65" s="7" t="s">
        <v>4</v>
      </c>
      <c r="B65" s="34">
        <v>9.8333333333333339</v>
      </c>
    </row>
    <row r="66" spans="1:7" x14ac:dyDescent="0.25">
      <c r="A66" s="7" t="s">
        <v>5</v>
      </c>
      <c r="B66" s="2">
        <v>30</v>
      </c>
    </row>
    <row r="67" spans="1:7" x14ac:dyDescent="0.25">
      <c r="A67" s="41"/>
      <c r="B67" s="41"/>
      <c r="C67" s="32"/>
      <c r="D67" s="32"/>
      <c r="E67" s="32"/>
      <c r="F67" s="32"/>
    </row>
    <row r="68" spans="1:7" x14ac:dyDescent="0.25">
      <c r="A68" s="5" t="s">
        <v>49</v>
      </c>
      <c r="B68" s="8"/>
    </row>
    <row r="69" spans="1:7" x14ac:dyDescent="0.25">
      <c r="A69" s="7" t="s">
        <v>50</v>
      </c>
      <c r="B69" s="7" t="s">
        <v>48</v>
      </c>
    </row>
    <row r="70" spans="1:7" x14ac:dyDescent="0.25">
      <c r="A70" s="7" t="s">
        <v>6</v>
      </c>
      <c r="B70" s="2">
        <f>AVERAGE(B19:B20,E19:E20)</f>
        <v>18</v>
      </c>
      <c r="G70" t="s">
        <v>76</v>
      </c>
    </row>
    <row r="71" spans="1:7" x14ac:dyDescent="0.25">
      <c r="A71" s="7" t="s">
        <v>7</v>
      </c>
      <c r="B71" s="2">
        <f>AVERAGE(C19:C20,F19:F20)</f>
        <v>26.25</v>
      </c>
      <c r="G71" t="s">
        <v>75</v>
      </c>
    </row>
    <row r="72" spans="1:7" x14ac:dyDescent="0.25">
      <c r="A72" s="7" t="s">
        <v>8</v>
      </c>
      <c r="B72" s="2">
        <f>AVERAGE(D19:D20,G19:G20)</f>
        <v>15.5</v>
      </c>
      <c r="F72" s="8"/>
    </row>
    <row r="73" spans="1:7" x14ac:dyDescent="0.25">
      <c r="A73" s="8"/>
      <c r="B73" s="8"/>
      <c r="F73" s="8"/>
    </row>
    <row r="74" spans="1:7" x14ac:dyDescent="0.25">
      <c r="A74" s="5" t="s">
        <v>51</v>
      </c>
      <c r="B74" s="8"/>
      <c r="F74" s="8"/>
    </row>
    <row r="75" spans="1:7" x14ac:dyDescent="0.25">
      <c r="A75" s="7" t="s">
        <v>52</v>
      </c>
      <c r="B75" s="7" t="s">
        <v>48</v>
      </c>
      <c r="C75" s="42"/>
      <c r="D75" s="42"/>
      <c r="E75" s="42"/>
      <c r="F75" s="42"/>
      <c r="G75" s="42"/>
    </row>
    <row r="76" spans="1:7" x14ac:dyDescent="0.25">
      <c r="A76" s="7" t="s">
        <v>9</v>
      </c>
      <c r="B76" s="2">
        <v>19.329999999999998</v>
      </c>
      <c r="F76" s="8"/>
    </row>
    <row r="77" spans="1:7" x14ac:dyDescent="0.25">
      <c r="A77" s="7" t="s">
        <v>10</v>
      </c>
      <c r="B77" s="2">
        <v>20.5</v>
      </c>
      <c r="F77" s="8"/>
    </row>
    <row r="79" spans="1:7" x14ac:dyDescent="0.25">
      <c r="G79" t="s">
        <v>77</v>
      </c>
    </row>
    <row r="82" spans="1:6" x14ac:dyDescent="0.25">
      <c r="B82" s="3"/>
    </row>
    <row r="83" spans="1:6" x14ac:dyDescent="0.25">
      <c r="B83" s="3"/>
    </row>
    <row r="84" spans="1:6" x14ac:dyDescent="0.25">
      <c r="B84" s="3"/>
    </row>
    <row r="85" spans="1:6" x14ac:dyDescent="0.25">
      <c r="B85" s="3"/>
    </row>
    <row r="86" spans="1:6" x14ac:dyDescent="0.25">
      <c r="B86" s="3"/>
    </row>
    <row r="87" spans="1:6" x14ac:dyDescent="0.25">
      <c r="A87" s="7" t="s">
        <v>11</v>
      </c>
      <c r="B87" s="7" t="s">
        <v>6</v>
      </c>
      <c r="C87" s="7" t="s">
        <v>7</v>
      </c>
      <c r="D87" s="7" t="s">
        <v>8</v>
      </c>
    </row>
    <row r="88" spans="1:6" x14ac:dyDescent="0.25">
      <c r="A88" s="7" t="s">
        <v>4</v>
      </c>
      <c r="B88" s="2">
        <v>8</v>
      </c>
      <c r="C88" s="2">
        <v>21.5</v>
      </c>
      <c r="D88" s="2">
        <v>0</v>
      </c>
    </row>
    <row r="89" spans="1:6" x14ac:dyDescent="0.25">
      <c r="A89" s="7" t="s">
        <v>5</v>
      </c>
      <c r="B89" s="2">
        <v>28</v>
      </c>
      <c r="C89" s="2">
        <v>31</v>
      </c>
      <c r="D89" s="2">
        <v>31</v>
      </c>
    </row>
    <row r="90" spans="1:6" x14ac:dyDescent="0.25">
      <c r="A90" s="47"/>
      <c r="B90" s="48"/>
      <c r="C90" s="47"/>
      <c r="D90" s="47"/>
      <c r="E90" s="47"/>
      <c r="F90" s="48"/>
    </row>
    <row r="91" spans="1:6" x14ac:dyDescent="0.25">
      <c r="A91" s="47"/>
      <c r="B91" s="48"/>
      <c r="C91" s="47"/>
      <c r="D91" s="47"/>
      <c r="E91" s="47"/>
      <c r="F91" s="48"/>
    </row>
    <row r="92" spans="1:6" x14ac:dyDescent="0.25">
      <c r="A92" s="47"/>
      <c r="B92" s="48"/>
      <c r="C92" s="47"/>
      <c r="D92" s="47"/>
      <c r="E92" s="47"/>
      <c r="F92" s="48"/>
    </row>
    <row r="93" spans="1:6" x14ac:dyDescent="0.25">
      <c r="A93" s="47"/>
      <c r="B93" s="48"/>
      <c r="C93" s="47"/>
      <c r="D93" s="47"/>
      <c r="E93" s="47"/>
      <c r="F93" s="48"/>
    </row>
    <row r="94" spans="1:6" x14ac:dyDescent="0.25">
      <c r="A94" s="47"/>
      <c r="B94" s="48"/>
      <c r="C94" s="47"/>
      <c r="D94" s="47"/>
      <c r="E94" s="47"/>
      <c r="F94" s="48"/>
    </row>
    <row r="95" spans="1:6" x14ac:dyDescent="0.25">
      <c r="A95" s="49"/>
      <c r="B95" s="50"/>
      <c r="C95" s="51"/>
      <c r="D95" s="51"/>
      <c r="E95" s="51"/>
      <c r="F95" s="51"/>
    </row>
    <row r="96" spans="1:6" x14ac:dyDescent="0.25">
      <c r="A96" s="51"/>
      <c r="B96" s="51"/>
      <c r="C96" s="51"/>
      <c r="D96" s="51"/>
      <c r="E96" s="51"/>
      <c r="F96" s="51"/>
    </row>
    <row r="97" spans="1:12" x14ac:dyDescent="0.25">
      <c r="A97" s="52"/>
      <c r="B97" s="52"/>
      <c r="C97" s="51"/>
      <c r="D97" s="51"/>
      <c r="E97" s="51"/>
      <c r="F97" s="51"/>
    </row>
    <row r="98" spans="1:12" x14ac:dyDescent="0.25">
      <c r="A98" s="55"/>
      <c r="B98" s="55"/>
      <c r="C98" s="55"/>
      <c r="D98" s="55"/>
      <c r="E98" s="51"/>
      <c r="F98" s="51"/>
    </row>
    <row r="99" spans="1:12" x14ac:dyDescent="0.25">
      <c r="A99" s="47"/>
      <c r="B99" s="47"/>
      <c r="C99" s="51"/>
      <c r="D99" s="51"/>
      <c r="E99" s="51"/>
      <c r="F99" s="51"/>
    </row>
    <row r="100" spans="1:12" x14ac:dyDescent="0.25">
      <c r="A100" s="47"/>
      <c r="B100" s="47"/>
      <c r="C100" s="51"/>
      <c r="D100" s="51"/>
      <c r="E100" s="51"/>
      <c r="F100" s="51"/>
    </row>
    <row r="101" spans="1:12" x14ac:dyDescent="0.25">
      <c r="A101" s="47"/>
      <c r="B101" s="47"/>
      <c r="C101" s="51"/>
      <c r="D101" s="51"/>
      <c r="E101" s="51"/>
      <c r="F101" s="51"/>
    </row>
    <row r="102" spans="1:12" x14ac:dyDescent="0.25">
      <c r="A102" s="51"/>
      <c r="B102" s="51"/>
      <c r="C102" s="51"/>
      <c r="D102" s="51"/>
      <c r="E102" s="51"/>
      <c r="F102" s="51"/>
    </row>
    <row r="103" spans="1:12" x14ac:dyDescent="0.25">
      <c r="A103" s="51"/>
      <c r="B103" s="51"/>
      <c r="C103" s="51"/>
      <c r="D103" s="51"/>
      <c r="E103" s="51"/>
      <c r="F103" s="51"/>
    </row>
    <row r="104" spans="1:12" x14ac:dyDescent="0.25">
      <c r="A104" s="51"/>
      <c r="B104" s="51"/>
      <c r="C104" s="51"/>
      <c r="D104" s="51"/>
      <c r="E104" s="51"/>
      <c r="F104" s="51"/>
    </row>
    <row r="105" spans="1:12" x14ac:dyDescent="0.25">
      <c r="A105" s="51"/>
      <c r="B105" s="51"/>
      <c r="C105" s="51"/>
      <c r="D105" s="51"/>
      <c r="E105" s="51"/>
      <c r="F105" s="51"/>
    </row>
    <row r="106" spans="1:12" x14ac:dyDescent="0.25">
      <c r="A106" s="51" t="s">
        <v>78</v>
      </c>
      <c r="B106" s="51"/>
      <c r="C106" s="51"/>
      <c r="D106" s="51"/>
      <c r="E106" s="51"/>
      <c r="F106" s="51"/>
    </row>
    <row r="107" spans="1:12" x14ac:dyDescent="0.25">
      <c r="A107" s="51" t="s">
        <v>79</v>
      </c>
      <c r="B107" s="51"/>
      <c r="C107" s="51"/>
      <c r="D107" s="51"/>
      <c r="E107" s="51"/>
      <c r="F107" s="51"/>
    </row>
    <row r="108" spans="1:12" x14ac:dyDescent="0.25">
      <c r="A108" s="79" t="s">
        <v>80</v>
      </c>
      <c r="B108" s="79"/>
      <c r="C108" s="79"/>
      <c r="D108" s="79"/>
      <c r="E108" s="79"/>
      <c r="F108" s="79"/>
      <c r="G108" s="80"/>
      <c r="H108" s="80"/>
    </row>
    <row r="109" spans="1:12" x14ac:dyDescent="0.25">
      <c r="A109" s="79" t="s">
        <v>81</v>
      </c>
      <c r="B109" s="79"/>
      <c r="C109" s="79"/>
      <c r="D109" s="79"/>
      <c r="E109" s="79"/>
      <c r="F109" s="79"/>
      <c r="G109" s="80"/>
      <c r="H109" s="80"/>
    </row>
    <row r="110" spans="1:12" x14ac:dyDescent="0.25">
      <c r="A110" s="52"/>
      <c r="B110" s="52"/>
      <c r="C110" s="52"/>
      <c r="D110" s="52"/>
      <c r="E110" s="52"/>
      <c r="F110" s="51"/>
    </row>
    <row r="111" spans="1:12" x14ac:dyDescent="0.25">
      <c r="A111" s="52"/>
      <c r="B111" s="47"/>
      <c r="C111" s="47"/>
      <c r="D111" s="47"/>
      <c r="E111" s="47"/>
      <c r="F111" s="51"/>
      <c r="L111" s="10"/>
    </row>
    <row r="112" spans="1:12" x14ac:dyDescent="0.25">
      <c r="A112" s="52"/>
      <c r="B112" s="47"/>
      <c r="C112" s="47"/>
      <c r="D112" s="47"/>
      <c r="E112" s="47"/>
      <c r="F112" s="51"/>
      <c r="L112" s="10"/>
    </row>
    <row r="113" spans="1:12" x14ac:dyDescent="0.25">
      <c r="A113" s="52"/>
      <c r="B113" s="47"/>
      <c r="C113" s="47"/>
      <c r="D113" s="47"/>
      <c r="E113" s="47"/>
      <c r="F113" s="51"/>
      <c r="L113" s="10"/>
    </row>
    <row r="114" spans="1:12" x14ac:dyDescent="0.25">
      <c r="A114" s="52"/>
      <c r="B114" s="47"/>
      <c r="C114" s="47"/>
      <c r="D114" s="47"/>
      <c r="E114" s="47"/>
      <c r="F114" s="51"/>
      <c r="L114" s="10"/>
    </row>
    <row r="115" spans="1:12" x14ac:dyDescent="0.25">
      <c r="A115" s="51"/>
      <c r="B115" s="51"/>
      <c r="C115" s="51"/>
      <c r="D115" s="51"/>
      <c r="E115" s="51"/>
      <c r="F115" s="51"/>
      <c r="L115" s="10"/>
    </row>
    <row r="116" spans="1:12" x14ac:dyDescent="0.25">
      <c r="A116" s="53"/>
      <c r="B116" s="51"/>
      <c r="C116" s="51"/>
      <c r="D116" s="51"/>
      <c r="E116" s="51"/>
      <c r="F116" s="51"/>
      <c r="L116" s="10"/>
    </row>
    <row r="117" spans="1:12" x14ac:dyDescent="0.25">
      <c r="A117" s="53"/>
      <c r="B117" s="51"/>
      <c r="C117" s="51"/>
      <c r="D117" s="51"/>
      <c r="E117" s="51"/>
      <c r="F117" s="51"/>
      <c r="L117" s="10"/>
    </row>
    <row r="118" spans="1:12" x14ac:dyDescent="0.25">
      <c r="A118" s="53"/>
      <c r="B118" s="51"/>
      <c r="C118" s="51"/>
      <c r="D118" s="51"/>
      <c r="E118" s="51"/>
      <c r="F118" s="51"/>
      <c r="L118" s="10"/>
    </row>
    <row r="119" spans="1:12" x14ac:dyDescent="0.25">
      <c r="A119" s="54"/>
      <c r="B119" s="51"/>
      <c r="C119" s="51"/>
      <c r="D119" s="47"/>
      <c r="E119" s="47"/>
      <c r="F119" s="51"/>
    </row>
    <row r="120" spans="1:12" x14ac:dyDescent="0.25">
      <c r="A120" s="49"/>
      <c r="B120" s="51"/>
      <c r="C120" s="51"/>
      <c r="D120" s="47"/>
      <c r="E120" s="47"/>
      <c r="F120" s="51"/>
    </row>
    <row r="121" spans="1:12" x14ac:dyDescent="0.25">
      <c r="A121" s="8"/>
      <c r="B121" s="8"/>
      <c r="D121" s="8"/>
      <c r="E121" s="8"/>
    </row>
  </sheetData>
  <mergeCells count="12">
    <mergeCell ref="A98:D98"/>
    <mergeCell ref="E17:G17"/>
    <mergeCell ref="A33:F33"/>
    <mergeCell ref="A1:L1"/>
    <mergeCell ref="A2:L2"/>
    <mergeCell ref="A3:L3"/>
    <mergeCell ref="B12:E12"/>
    <mergeCell ref="F14:F15"/>
    <mergeCell ref="A14:A15"/>
    <mergeCell ref="B17:D17"/>
    <mergeCell ref="A59:L59"/>
    <mergeCell ref="A58:L5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tabSelected="1" workbookViewId="0">
      <selection activeCell="T13" sqref="T13"/>
    </sheetView>
  </sheetViews>
  <sheetFormatPr baseColWidth="10" defaultRowHeight="15" x14ac:dyDescent="0.25"/>
  <cols>
    <col min="1" max="1" width="14.28515625" customWidth="1"/>
  </cols>
  <sheetData>
    <row r="1" spans="1:15" ht="15.75" x14ac:dyDescent="0.25">
      <c r="A1" s="22" t="s">
        <v>53</v>
      </c>
    </row>
    <row r="3" spans="1:15" x14ac:dyDescent="0.25">
      <c r="A3" s="13" t="s">
        <v>54</v>
      </c>
      <c r="B3" s="14"/>
      <c r="C3" s="14"/>
      <c r="D3" s="14"/>
      <c r="E3" s="14"/>
      <c r="F3" s="14"/>
      <c r="G3" s="14"/>
      <c r="H3" s="14"/>
      <c r="I3" s="15"/>
    </row>
    <row r="4" spans="1:15" x14ac:dyDescent="0.25">
      <c r="A4" s="16" t="s">
        <v>55</v>
      </c>
      <c r="I4" s="17"/>
    </row>
    <row r="5" spans="1:15" x14ac:dyDescent="0.25">
      <c r="A5" s="16" t="s">
        <v>56</v>
      </c>
      <c r="I5" s="17"/>
    </row>
    <row r="6" spans="1:15" x14ac:dyDescent="0.25">
      <c r="A6" s="18" t="s">
        <v>64</v>
      </c>
      <c r="B6" s="19"/>
      <c r="C6" s="19"/>
      <c r="D6" s="19"/>
      <c r="E6" s="19"/>
      <c r="F6" s="19"/>
      <c r="G6" s="19"/>
      <c r="H6" s="19"/>
      <c r="I6" s="20"/>
    </row>
    <row r="9" spans="1:15" x14ac:dyDescent="0.25">
      <c r="A9" s="11"/>
      <c r="B9" s="63" t="s">
        <v>57</v>
      </c>
      <c r="C9" s="63"/>
      <c r="D9" s="63"/>
      <c r="E9" s="63" t="s">
        <v>58</v>
      </c>
      <c r="F9" s="63"/>
      <c r="G9" s="63"/>
    </row>
    <row r="10" spans="1:15" x14ac:dyDescent="0.25">
      <c r="A10" s="6" t="s">
        <v>30</v>
      </c>
      <c r="B10" s="64" t="s">
        <v>59</v>
      </c>
      <c r="C10" s="65"/>
      <c r="D10" s="66"/>
      <c r="E10" s="64" t="s">
        <v>59</v>
      </c>
      <c r="F10" s="65"/>
      <c r="G10" s="66"/>
    </row>
    <row r="11" spans="1:15" x14ac:dyDescent="0.25">
      <c r="A11" s="21" t="s">
        <v>60</v>
      </c>
      <c r="B11" s="7">
        <v>250</v>
      </c>
      <c r="C11" s="7">
        <v>260</v>
      </c>
      <c r="D11" s="7">
        <v>270</v>
      </c>
      <c r="E11" s="7">
        <v>250</v>
      </c>
      <c r="F11" s="7">
        <v>260</v>
      </c>
      <c r="G11" s="7">
        <v>270</v>
      </c>
      <c r="H11" s="12"/>
      <c r="I11" s="12"/>
    </row>
    <row r="12" spans="1:15" x14ac:dyDescent="0.25">
      <c r="A12" s="6" t="s">
        <v>61</v>
      </c>
      <c r="B12" s="2">
        <v>86.3</v>
      </c>
      <c r="C12" s="2">
        <v>84</v>
      </c>
      <c r="D12" s="2">
        <v>85.8</v>
      </c>
      <c r="E12" s="2">
        <v>86.1</v>
      </c>
      <c r="F12" s="2">
        <v>85.2</v>
      </c>
      <c r="G12" s="2">
        <v>87.3</v>
      </c>
      <c r="H12" s="8"/>
    </row>
    <row r="13" spans="1:15" x14ac:dyDescent="0.25">
      <c r="A13" s="6" t="s">
        <v>62</v>
      </c>
      <c r="B13" s="2">
        <v>86.5</v>
      </c>
      <c r="C13" s="2">
        <v>87.3</v>
      </c>
      <c r="D13" s="2">
        <v>89</v>
      </c>
      <c r="E13" s="2">
        <v>89.4</v>
      </c>
      <c r="F13" s="2">
        <v>89.9</v>
      </c>
      <c r="G13" s="2">
        <v>90.3</v>
      </c>
      <c r="H13" s="8"/>
    </row>
    <row r="14" spans="1:15" x14ac:dyDescent="0.25">
      <c r="A14" s="6" t="s">
        <v>63</v>
      </c>
      <c r="B14" s="2">
        <v>89.1</v>
      </c>
      <c r="C14" s="2">
        <v>90.2</v>
      </c>
      <c r="D14" s="2">
        <v>91.3</v>
      </c>
      <c r="E14" s="2">
        <v>91.7</v>
      </c>
      <c r="F14" s="2">
        <v>93.2</v>
      </c>
      <c r="G14" s="2">
        <v>95.7</v>
      </c>
      <c r="H14" s="8"/>
      <c r="I14" s="8"/>
    </row>
    <row r="16" spans="1:15" x14ac:dyDescent="0.25">
      <c r="A16" s="26" t="s">
        <v>11</v>
      </c>
      <c r="B16" s="44" t="s">
        <v>6</v>
      </c>
      <c r="C16" s="44" t="s">
        <v>7</v>
      </c>
      <c r="D16" s="44" t="s">
        <v>8</v>
      </c>
      <c r="E16" s="2"/>
      <c r="G16" s="46" t="s">
        <v>14</v>
      </c>
      <c r="H16" s="44" t="s">
        <v>9</v>
      </c>
      <c r="I16" s="44" t="s">
        <v>10</v>
      </c>
      <c r="J16" s="43"/>
      <c r="L16" s="46" t="s">
        <v>17</v>
      </c>
      <c r="M16" s="44" t="s">
        <v>9</v>
      </c>
      <c r="N16" s="44" t="s">
        <v>10</v>
      </c>
      <c r="O16" t="s">
        <v>74</v>
      </c>
    </row>
    <row r="17" spans="1:15" x14ac:dyDescent="0.25">
      <c r="A17" s="44" t="s">
        <v>4</v>
      </c>
      <c r="B17" s="2"/>
      <c r="C17" s="2"/>
      <c r="D17" s="2"/>
      <c r="E17" s="2"/>
      <c r="G17" s="27" t="s">
        <v>4</v>
      </c>
      <c r="H17" s="2"/>
      <c r="I17" s="2"/>
      <c r="L17" s="44" t="s">
        <v>6</v>
      </c>
      <c r="M17" s="2"/>
      <c r="N17" s="2"/>
      <c r="O17" s="1"/>
    </row>
    <row r="18" spans="1:15" x14ac:dyDescent="0.25">
      <c r="A18" s="27" t="s">
        <v>5</v>
      </c>
      <c r="B18" s="2"/>
      <c r="C18" s="2"/>
      <c r="D18" s="2"/>
      <c r="E18" s="44" t="s">
        <v>68</v>
      </c>
      <c r="G18" s="27" t="s">
        <v>5</v>
      </c>
      <c r="H18" s="28"/>
      <c r="I18" s="28"/>
      <c r="J18" s="45" t="s">
        <v>68</v>
      </c>
      <c r="L18" s="44" t="s">
        <v>7</v>
      </c>
      <c r="M18" s="2"/>
      <c r="N18" s="2"/>
      <c r="O18" s="1"/>
    </row>
    <row r="19" spans="1:15" x14ac:dyDescent="0.25">
      <c r="A19" s="70" t="s">
        <v>13</v>
      </c>
      <c r="B19" s="69"/>
      <c r="C19" s="69"/>
      <c r="D19" s="69"/>
      <c r="E19" s="69"/>
      <c r="G19" s="70" t="s">
        <v>15</v>
      </c>
      <c r="H19" s="69"/>
      <c r="I19" s="69"/>
      <c r="J19" s="71"/>
      <c r="L19" s="44" t="s">
        <v>8</v>
      </c>
      <c r="M19" s="28"/>
      <c r="N19" s="28"/>
      <c r="O19" s="1"/>
    </row>
    <row r="20" spans="1:15" x14ac:dyDescent="0.25">
      <c r="A20" s="46" t="s">
        <v>27</v>
      </c>
      <c r="B20" s="2"/>
      <c r="C20" s="2"/>
      <c r="D20" s="2"/>
      <c r="E20" s="69"/>
      <c r="G20" s="46" t="s">
        <v>28</v>
      </c>
      <c r="H20" s="2"/>
      <c r="I20" s="2"/>
      <c r="J20" s="71"/>
      <c r="L20" s="1" t="s">
        <v>44</v>
      </c>
      <c r="M20" s="69"/>
      <c r="N20" s="69"/>
      <c r="O20" s="69"/>
    </row>
    <row r="21" spans="1:15" x14ac:dyDescent="0.25">
      <c r="A21" s="1" t="s">
        <v>29</v>
      </c>
      <c r="B21" s="2"/>
      <c r="C21" s="2"/>
      <c r="D21" s="2"/>
      <c r="E21" s="69"/>
      <c r="G21" s="1" t="s">
        <v>29</v>
      </c>
      <c r="H21" s="2"/>
      <c r="I21" s="2"/>
      <c r="J21" s="71"/>
    </row>
    <row r="22" spans="1:15" x14ac:dyDescent="0.25">
      <c r="A22" s="77" t="s">
        <v>48</v>
      </c>
      <c r="B22" s="69"/>
      <c r="C22" s="69"/>
      <c r="D22" s="69"/>
      <c r="E22" s="43"/>
      <c r="G22" s="76" t="s">
        <v>48</v>
      </c>
      <c r="H22" s="78"/>
      <c r="I22" s="76"/>
    </row>
  </sheetData>
  <mergeCells count="4">
    <mergeCell ref="B9:D9"/>
    <mergeCell ref="E9:G9"/>
    <mergeCell ref="B10:D10"/>
    <mergeCell ref="E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Ejer1</vt:lpstr>
      <vt:lpstr>Ejer2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</dc:creator>
  <cp:lastModifiedBy>User</cp:lastModifiedBy>
  <dcterms:created xsi:type="dcterms:W3CDTF">2020-01-22T14:08:32Z</dcterms:created>
  <dcterms:modified xsi:type="dcterms:W3CDTF">2025-07-07T17:30:56Z</dcterms:modified>
</cp:coreProperties>
</file>