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73911E5-5ACB-400D-AACB-4372E3F3D1E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oblema" sheetId="4" r:id="rId1"/>
    <sheet name="Anova" sheetId="1" r:id="rId2"/>
    <sheet name="Efectos" sheetId="3" r:id="rId3"/>
    <sheet name="Hoja1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" i="1" l="1"/>
  <c r="G55" i="1"/>
  <c r="G54" i="1"/>
  <c r="F55" i="1"/>
  <c r="F56" i="1"/>
  <c r="F54" i="1"/>
  <c r="E55" i="1"/>
  <c r="E56" i="1"/>
  <c r="E57" i="1"/>
  <c r="E54" i="1"/>
  <c r="C58" i="1"/>
  <c r="C57" i="1"/>
  <c r="C56" i="1"/>
  <c r="C55" i="1"/>
  <c r="C54" i="1"/>
  <c r="B45" i="1"/>
  <c r="B44" i="1"/>
  <c r="B43" i="1"/>
  <c r="B42" i="1"/>
  <c r="B41" i="1"/>
  <c r="N18" i="1"/>
  <c r="L18" i="1"/>
  <c r="M18" i="1"/>
  <c r="K18" i="1"/>
  <c r="G26" i="1"/>
  <c r="F28" i="1"/>
  <c r="F27" i="1"/>
  <c r="G17" i="1"/>
  <c r="G20" i="1"/>
  <c r="G23" i="1"/>
  <c r="G14" i="1"/>
  <c r="D28" i="1"/>
  <c r="E28" i="1"/>
  <c r="C28" i="1"/>
  <c r="D27" i="1"/>
  <c r="E27" i="1"/>
  <c r="C27" i="1"/>
  <c r="K14" i="1"/>
</calcChain>
</file>

<file path=xl/sharedStrings.xml><?xml version="1.0" encoding="utf-8"?>
<sst xmlns="http://schemas.openxmlformats.org/spreadsheetml/2006/main" count="163" uniqueCount="110">
  <si>
    <t>UNIVERSIDAD NACIONAL DE CHIMBORAZO</t>
  </si>
  <si>
    <t>Se quiere estudiar el efecto de los factores A: profundidad sobre corte sobre el acabado de un metal y B: Velocidad de Alimentación</t>
  </si>
  <si>
    <t>Velocidad</t>
  </si>
  <si>
    <t>Total Y.j.</t>
  </si>
  <si>
    <t>A: Profundidad</t>
  </si>
  <si>
    <t>B: Velocidad</t>
  </si>
  <si>
    <t>Total^2</t>
  </si>
  <si>
    <t>Suma_cuadra</t>
  </si>
  <si>
    <t>Total Yi..</t>
  </si>
  <si>
    <t>Total Yi..^2</t>
  </si>
  <si>
    <t>AxB</t>
  </si>
  <si>
    <t>B1</t>
  </si>
  <si>
    <t>B2</t>
  </si>
  <si>
    <t>B3</t>
  </si>
  <si>
    <t>A1</t>
  </si>
  <si>
    <t>A2</t>
  </si>
  <si>
    <t>A3</t>
  </si>
  <si>
    <t>A4</t>
  </si>
  <si>
    <t>Hipótesis</t>
  </si>
  <si>
    <t>Tabla ANOVA</t>
  </si>
  <si>
    <t>FV</t>
  </si>
  <si>
    <t>SC</t>
  </si>
  <si>
    <t>GL</t>
  </si>
  <si>
    <t>CM</t>
  </si>
  <si>
    <t>Ftabla</t>
  </si>
  <si>
    <t>Fo</t>
  </si>
  <si>
    <t>ProfxVelo</t>
  </si>
  <si>
    <t>Error</t>
  </si>
  <si>
    <t>Total</t>
  </si>
  <si>
    <t>Suma_Cuadra</t>
  </si>
  <si>
    <t>Interpretación:</t>
  </si>
  <si>
    <t>Promedio</t>
  </si>
  <si>
    <t xml:space="preserve">Tema: Analisis Factorial con dos factores por grupo </t>
  </si>
  <si>
    <t>FACULTAD DE INGENIERÍA</t>
  </si>
  <si>
    <t>CARRERA DE INGENIERÍA AMBIENTAL</t>
  </si>
  <si>
    <r>
      <t>ASIGNATURA:</t>
    </r>
    <r>
      <rPr>
        <sz val="11"/>
        <color theme="1"/>
        <rFont val="Calibri"/>
        <family val="2"/>
        <scheme val="minor"/>
      </rPr>
      <t xml:space="preserve"> Diseño Experimental</t>
    </r>
  </si>
  <si>
    <r>
      <t xml:space="preserve">CURSO: </t>
    </r>
    <r>
      <rPr>
        <sz val="11"/>
        <color theme="1"/>
        <rFont val="Calibri"/>
        <family val="2"/>
        <scheme val="minor"/>
      </rPr>
      <t>Cuarto</t>
    </r>
  </si>
  <si>
    <t>Problema:</t>
  </si>
  <si>
    <t>DESCOMPOSICIÓN DE LA VARIABILIDAD</t>
  </si>
  <si>
    <t>SCT</t>
  </si>
  <si>
    <t>SCA</t>
  </si>
  <si>
    <t>SCB</t>
  </si>
  <si>
    <t>SCAXB</t>
  </si>
  <si>
    <t>SCE</t>
  </si>
  <si>
    <t>F0</t>
  </si>
  <si>
    <t>FT</t>
  </si>
  <si>
    <t>Efecto A</t>
  </si>
  <si>
    <t>a-1</t>
  </si>
  <si>
    <t>Efecto B</t>
  </si>
  <si>
    <t>b-1</t>
  </si>
  <si>
    <t>Efecto AB</t>
  </si>
  <si>
    <t>SCAB</t>
  </si>
  <si>
    <t>(a-1)(b-1)</t>
  </si>
  <si>
    <t>ab(n-1)</t>
  </si>
  <si>
    <t>abn-1</t>
  </si>
  <si>
    <t>GRÁFICO DE EFECTOS</t>
  </si>
  <si>
    <t>EFECTO PROFUNDIDAD (A)</t>
  </si>
  <si>
    <t>Profundidad</t>
  </si>
  <si>
    <t>Media</t>
  </si>
  <si>
    <r>
      <rPr>
        <b/>
        <sz val="11"/>
        <color theme="1"/>
        <rFont val="Calibri"/>
        <family val="2"/>
        <scheme val="minor"/>
      </rPr>
      <t>Factorial 4 × 3.</t>
    </r>
    <r>
      <rPr>
        <sz val="11"/>
        <color theme="1"/>
        <rFont val="Calibri"/>
        <family val="2"/>
        <scheme val="minor"/>
      </rPr>
      <t xml:space="preserve"> Consideremos un experimento en el que se quiere estudiar el efecto</t>
    </r>
  </si>
  <si>
    <t xml:space="preserve"> Aunque los factores son de naturaleza continua, en este proceso sólo se puede trabajar en 4 y 3 niveles,</t>
  </si>
  <si>
    <t xml:space="preserve"> respectivamente. Por ello, se decide correr un factorial completo 4 × 3 con tres réplicas</t>
  </si>
  <si>
    <t xml:space="preserve">que permitirá obtener toda la información relevante en relación al efecto de estos factores </t>
  </si>
  <si>
    <t>sobre el acabado. Al aleatorizar las 36 pruebas se obtienen los datos de la tabla</t>
  </si>
  <si>
    <r>
      <t xml:space="preserve">de los factores </t>
    </r>
    <r>
      <rPr>
        <b/>
        <sz val="11"/>
        <color rgb="FFFF0000"/>
        <rFont val="Calibri"/>
        <family val="2"/>
        <scheme val="minor"/>
      </rPr>
      <t>A: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profundidad de corte sobre el acabado de un metal </t>
    </r>
    <r>
      <rPr>
        <sz val="11"/>
        <color theme="1"/>
        <rFont val="Calibri"/>
        <family val="2"/>
        <scheme val="minor"/>
      </rPr>
      <t xml:space="preserve">y </t>
    </r>
    <r>
      <rPr>
        <b/>
        <sz val="11"/>
        <color rgb="FFFF0000"/>
        <rFont val="Calibri"/>
        <family val="2"/>
        <scheme val="minor"/>
      </rPr>
      <t>B: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velocidad de alimentación</t>
    </r>
  </si>
  <si>
    <t xml:space="preserve">El acabado (Y) está en unidades de gramos e interesa minimizar su valor. </t>
  </si>
  <si>
    <t>VELOCIDAD</t>
  </si>
  <si>
    <t>EFECTO INTERACCIÓN AXB</t>
  </si>
  <si>
    <t>SCA/a-1</t>
  </si>
  <si>
    <t>SCB/b-1</t>
  </si>
  <si>
    <t>SCAB/(a-1)(b-1)</t>
  </si>
  <si>
    <t>SCE/ab(n-1)</t>
  </si>
  <si>
    <t>CMA/CME</t>
  </si>
  <si>
    <t>CMB/CME</t>
  </si>
  <si>
    <t>CMAB/CME</t>
  </si>
  <si>
    <t>EFECTO</t>
  </si>
  <si>
    <t>15°F</t>
  </si>
  <si>
    <t>70°F</t>
  </si>
  <si>
    <t>125°F</t>
  </si>
  <si>
    <t>Tipo de material</t>
  </si>
  <si>
    <t>Temperatura</t>
  </si>
  <si>
    <t>EJERCICIO PROPUESTO</t>
  </si>
  <si>
    <t>H0: Efecto de profundidad (A)=0</t>
  </si>
  <si>
    <r>
      <t>H1: Efecto de profundidad (A)</t>
    </r>
    <r>
      <rPr>
        <sz val="11"/>
        <color theme="1"/>
        <rFont val="Calibri"/>
        <family val="2"/>
      </rPr>
      <t>≠</t>
    </r>
    <r>
      <rPr>
        <sz val="11"/>
        <color theme="1"/>
        <rFont val="Calibri"/>
        <family val="2"/>
        <scheme val="minor"/>
      </rPr>
      <t>0</t>
    </r>
  </si>
  <si>
    <t>H0: Efecto de velocidad (B)=0</t>
  </si>
  <si>
    <t>H1: Efecto de velocidad (B)≠0</t>
  </si>
  <si>
    <t>H0: ProfundiadxVelocidad (AxB)=0</t>
  </si>
  <si>
    <t>H1: ProfundiadxVelocidad (AxB)≠0</t>
  </si>
  <si>
    <t>n=repetición</t>
  </si>
  <si>
    <t>(promedio)</t>
  </si>
  <si>
    <t>Fecha:</t>
  </si>
  <si>
    <t xml:space="preserve">Fecha: </t>
  </si>
  <si>
    <t>a) 24,77&gt;3,01 se rechaza H0, es decir la profundidad de corte sobre el acabado de un metal es significativa</t>
  </si>
  <si>
    <t>b)55,02&gt;3,40 se rechaza H0, es decir la velocidad de alimentación sobre el acabado de un metal es sifnificativo en el experimento</t>
  </si>
  <si>
    <t>c) 3,23&gt;2,51 se rechaza H0, La interacción entre A y B (Profundidad X Velocidad) es significativo en el experimento</t>
  </si>
  <si>
    <t>Análisis de varianza de dos factores con varias muestras por grupo</t>
  </si>
  <si>
    <t>RESUMEN</t>
  </si>
  <si>
    <t>Cuenta</t>
  </si>
  <si>
    <t>Suma</t>
  </si>
  <si>
    <t>Varianza</t>
  </si>
  <si>
    <t>ANÁLISIS DE VARIANZA</t>
  </si>
  <si>
    <t>Origen de las variaciones</t>
  </si>
  <si>
    <t>Suma de cuadrados</t>
  </si>
  <si>
    <t>Grados de libertad</t>
  </si>
  <si>
    <t>Promedio de los cuadrados</t>
  </si>
  <si>
    <t>F</t>
  </si>
  <si>
    <t>Probabilidad</t>
  </si>
  <si>
    <t>Valor crítico para F</t>
  </si>
  <si>
    <t>Dentro del grupo</t>
  </si>
  <si>
    <t>ProfXVelo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</si>
</sst>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FFFF"/>
      <name val="Gill Sans MT"/>
      <family val="2"/>
    </font>
    <font>
      <sz val="10"/>
      <color rgb="FF000000"/>
      <name val="Gill Sans MT"/>
      <family val="2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sz val="18"/>
      <name val="Arial"/>
      <family val="2"/>
    </font>
    <font>
      <b/>
      <sz val="14"/>
      <color rgb="FFFFFFFF"/>
      <name val="Gill Sans MT"/>
      <family val="2"/>
    </font>
    <font>
      <b/>
      <sz val="14"/>
      <color rgb="FF000000"/>
      <name val="Gill Sans MT"/>
      <family val="2"/>
    </font>
    <font>
      <sz val="14"/>
      <color rgb="FF000000"/>
      <name val="Gill Sans MT"/>
      <family val="2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8B323"/>
        <bgColor indexed="64"/>
      </patternFill>
    </fill>
    <fill>
      <patternFill patternType="solid">
        <fgColor rgb="FFFCE5CC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7" fillId="7" borderId="7" xfId="0" applyFont="1" applyFill="1" applyBorder="1" applyAlignment="1">
      <alignment horizontal="left" vertical="center" wrapText="1" readingOrder="1"/>
    </xf>
    <xf numFmtId="0" fontId="7" fillId="8" borderId="8" xfId="0" applyFont="1" applyFill="1" applyBorder="1" applyAlignment="1">
      <alignment horizontal="left" vertical="center" wrapText="1" readingOrder="1"/>
    </xf>
    <xf numFmtId="0" fontId="7" fillId="7" borderId="8" xfId="0" applyFont="1" applyFill="1" applyBorder="1" applyAlignment="1">
      <alignment horizontal="left" vertical="center" wrapText="1" readingOrder="1"/>
    </xf>
    <xf numFmtId="164" fontId="0" fillId="0" borderId="1" xfId="0" applyNumberFormat="1" applyBorder="1" applyAlignment="1">
      <alignment horizontal="center"/>
    </xf>
    <xf numFmtId="0" fontId="3" fillId="9" borderId="1" xfId="0" applyFont="1" applyFill="1" applyBorder="1"/>
    <xf numFmtId="0" fontId="0" fillId="9" borderId="1" xfId="0" applyFill="1" applyBorder="1"/>
    <xf numFmtId="164" fontId="0" fillId="10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164" fontId="0" fillId="0" borderId="0" xfId="0" applyNumberFormat="1"/>
    <xf numFmtId="0" fontId="6" fillId="6" borderId="6" xfId="0" applyFont="1" applyFill="1" applyBorder="1" applyAlignment="1">
      <alignment horizontal="center" vertical="center" wrapText="1" readingOrder="1"/>
    </xf>
    <xf numFmtId="0" fontId="7" fillId="7" borderId="7" xfId="0" applyFont="1" applyFill="1" applyBorder="1" applyAlignment="1">
      <alignment horizontal="center" vertical="center" wrapText="1" readingOrder="1"/>
    </xf>
    <xf numFmtId="0" fontId="7" fillId="7" borderId="17" xfId="0" applyFont="1" applyFill="1" applyBorder="1" applyAlignment="1">
      <alignment horizontal="center" vertical="center" wrapText="1" readingOrder="1"/>
    </xf>
    <xf numFmtId="0" fontId="7" fillId="8" borderId="8" xfId="0" applyFont="1" applyFill="1" applyBorder="1" applyAlignment="1">
      <alignment horizontal="center" vertical="center" wrapText="1" readingOrder="1"/>
    </xf>
    <xf numFmtId="0" fontId="7" fillId="8" borderId="17" xfId="0" applyFont="1" applyFill="1" applyBorder="1" applyAlignment="1">
      <alignment horizontal="center" vertical="center" wrapText="1" readingOrder="1"/>
    </xf>
    <xf numFmtId="0" fontId="7" fillId="7" borderId="8" xfId="0" applyFont="1" applyFill="1" applyBorder="1" applyAlignment="1">
      <alignment horizontal="center" vertical="center" wrapText="1" readingOrder="1"/>
    </xf>
    <xf numFmtId="0" fontId="8" fillId="8" borderId="8" xfId="0" applyFont="1" applyFill="1" applyBorder="1" applyAlignment="1">
      <alignment horizontal="center" vertical="top" wrapText="1"/>
    </xf>
    <xf numFmtId="0" fontId="8" fillId="7" borderId="8" xfId="0" applyFont="1" applyFill="1" applyBorder="1" applyAlignment="1">
      <alignment horizontal="center" vertical="top" wrapText="1"/>
    </xf>
    <xf numFmtId="0" fontId="9" fillId="9" borderId="0" xfId="0" applyFont="1" applyFill="1"/>
    <xf numFmtId="0" fontId="4" fillId="0" borderId="0" xfId="0" applyFont="1" applyAlignment="1">
      <alignment horizontal="left"/>
    </xf>
    <xf numFmtId="0" fontId="6" fillId="6" borderId="18" xfId="0" applyFont="1" applyFill="1" applyBorder="1" applyAlignment="1">
      <alignment horizontal="center" vertical="center" wrapText="1" readingOrder="1"/>
    </xf>
    <xf numFmtId="0" fontId="8" fillId="7" borderId="19" xfId="0" applyFont="1" applyFill="1" applyBorder="1" applyAlignment="1">
      <alignment vertical="top" wrapText="1"/>
    </xf>
    <xf numFmtId="0" fontId="8" fillId="8" borderId="20" xfId="0" applyFont="1" applyFill="1" applyBorder="1" applyAlignment="1">
      <alignment vertical="top" wrapText="1"/>
    </xf>
    <xf numFmtId="0" fontId="8" fillId="7" borderId="20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164" fontId="3" fillId="9" borderId="1" xfId="0" applyNumberFormat="1" applyFont="1" applyFill="1" applyBorder="1" applyAlignment="1">
      <alignment horizontal="center"/>
    </xf>
    <xf numFmtId="0" fontId="0" fillId="0" borderId="1" xfId="0" applyBorder="1"/>
    <xf numFmtId="0" fontId="11" fillId="0" borderId="0" xfId="0" applyFont="1" applyAlignment="1">
      <alignment horizontal="left" vertical="center" wrapText="1" readingOrder="1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1" fillId="0" borderId="0" xfId="0" applyFont="1" applyAlignment="1">
      <alignment vertical="center" wrapText="1" readingOrder="1"/>
    </xf>
    <xf numFmtId="0" fontId="3" fillId="10" borderId="1" xfId="0" applyFont="1" applyFill="1" applyBorder="1" applyAlignment="1">
      <alignment horizontal="center" vertical="center"/>
    </xf>
    <xf numFmtId="0" fontId="3" fillId="0" borderId="1" xfId="0" applyFont="1" applyBorder="1"/>
    <xf numFmtId="164" fontId="0" fillId="0" borderId="1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14" borderId="1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164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0" fillId="0" borderId="0" xfId="0" applyFill="1" applyBorder="1" applyAlignment="1"/>
    <xf numFmtId="0" fontId="1" fillId="0" borderId="21" xfId="0" applyFont="1" applyFill="1" applyBorder="1" applyAlignment="1">
      <alignment horizontal="right"/>
    </xf>
    <xf numFmtId="0" fontId="0" fillId="0" borderId="22" xfId="0" applyFill="1" applyBorder="1" applyAlignment="1"/>
    <xf numFmtId="0" fontId="2" fillId="0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25399</xdr:colOff>
      <xdr:row>39</xdr:row>
      <xdr:rowOff>50799</xdr:rowOff>
    </xdr:from>
    <xdr:to>
      <xdr:col>6</xdr:col>
      <xdr:colOff>652692</xdr:colOff>
      <xdr:row>41</xdr:row>
      <xdr:rowOff>149225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9BC6E8A-9768-417A-9C28-3350928E9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899" y="7245349"/>
          <a:ext cx="2214793" cy="466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25400</xdr:colOff>
      <xdr:row>41</xdr:row>
      <xdr:rowOff>166019</xdr:rowOff>
    </xdr:from>
    <xdr:to>
      <xdr:col>7</xdr:col>
      <xdr:colOff>425450</xdr:colOff>
      <xdr:row>49</xdr:row>
      <xdr:rowOff>13051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D02306B-069D-43ED-954E-2A817C993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728869"/>
          <a:ext cx="2781300" cy="132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39B18-F462-4E85-AD10-9D2A96A4379D}">
  <dimension ref="A1:J17"/>
  <sheetViews>
    <sheetView topLeftCell="A4" zoomScale="180" zoomScaleNormal="180" workbookViewId="0">
      <selection activeCell="B19" sqref="B19"/>
    </sheetView>
  </sheetViews>
  <sheetFormatPr baseColWidth="10" defaultRowHeight="15" x14ac:dyDescent="0.25"/>
  <cols>
    <col min="8" max="8" width="12.42578125" customWidth="1"/>
  </cols>
  <sheetData>
    <row r="1" spans="1:1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25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x14ac:dyDescent="0.25">
      <c r="A4" s="11" t="s">
        <v>35</v>
      </c>
      <c r="B4" s="11"/>
    </row>
    <row r="5" spans="1:10" x14ac:dyDescent="0.25">
      <c r="A5" s="68" t="s">
        <v>36</v>
      </c>
      <c r="B5" s="68"/>
    </row>
    <row r="6" spans="1:10" x14ac:dyDescent="0.25">
      <c r="A6" s="68" t="s">
        <v>90</v>
      </c>
      <c r="B6" s="68"/>
    </row>
    <row r="7" spans="1:10" x14ac:dyDescent="0.25">
      <c r="A7" s="68" t="s">
        <v>32</v>
      </c>
      <c r="B7" s="68"/>
      <c r="C7" s="68"/>
      <c r="D7" s="68"/>
    </row>
    <row r="9" spans="1:10" x14ac:dyDescent="0.25">
      <c r="A9" s="15" t="s">
        <v>37</v>
      </c>
    </row>
    <row r="10" spans="1:10" x14ac:dyDescent="0.25">
      <c r="A10" s="25" t="s">
        <v>59</v>
      </c>
      <c r="B10" s="26"/>
      <c r="C10" s="26"/>
      <c r="D10" s="26"/>
      <c r="E10" s="26"/>
      <c r="F10" s="26"/>
      <c r="G10" s="26"/>
      <c r="H10" s="27"/>
    </row>
    <row r="11" spans="1:10" x14ac:dyDescent="0.25">
      <c r="A11" s="28" t="s">
        <v>64</v>
      </c>
      <c r="H11" s="29"/>
    </row>
    <row r="12" spans="1:10" x14ac:dyDescent="0.25">
      <c r="A12" s="28" t="s">
        <v>60</v>
      </c>
      <c r="H12" s="29"/>
    </row>
    <row r="13" spans="1:10" x14ac:dyDescent="0.25">
      <c r="A13" s="28" t="s">
        <v>61</v>
      </c>
      <c r="H13" s="29"/>
    </row>
    <row r="14" spans="1:10" x14ac:dyDescent="0.25">
      <c r="A14" s="28" t="s">
        <v>62</v>
      </c>
      <c r="H14" s="29"/>
    </row>
    <row r="15" spans="1:10" x14ac:dyDescent="0.25">
      <c r="A15" s="30" t="s">
        <v>63</v>
      </c>
      <c r="B15" s="31"/>
      <c r="C15" s="31"/>
      <c r="D15" s="31"/>
      <c r="E15" s="31"/>
      <c r="F15" s="31"/>
      <c r="G15" s="31"/>
      <c r="H15" s="32"/>
    </row>
    <row r="17" spans="1:1" x14ac:dyDescent="0.25">
      <c r="A17" t="s">
        <v>65</v>
      </c>
    </row>
  </sheetData>
  <mergeCells count="6">
    <mergeCell ref="A7:D7"/>
    <mergeCell ref="A1:J1"/>
    <mergeCell ref="A2:J2"/>
    <mergeCell ref="A3:J3"/>
    <mergeCell ref="A5:B5"/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6"/>
  <sheetViews>
    <sheetView tabSelected="1" zoomScale="150" zoomScaleNormal="150" workbookViewId="0">
      <selection activeCell="G103" sqref="G103"/>
    </sheetView>
  </sheetViews>
  <sheetFormatPr baseColWidth="10" defaultRowHeight="15" x14ac:dyDescent="0.25"/>
  <cols>
    <col min="2" max="2" width="14.28515625" bestFit="1" customWidth="1"/>
    <col min="10" max="10" width="13" bestFit="1" customWidth="1"/>
    <col min="12" max="12" width="15.140625" customWidth="1"/>
    <col min="13" max="13" width="14.5703125" bestFit="1" customWidth="1"/>
    <col min="15" max="15" width="14.5703125" bestFit="1" customWidth="1"/>
    <col min="16" max="16" width="12.5703125" bestFit="1" customWidth="1"/>
  </cols>
  <sheetData>
    <row r="1" spans="1:13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3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</row>
    <row r="3" spans="1:13" x14ac:dyDescent="0.25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70"/>
    </row>
    <row r="4" spans="1:13" x14ac:dyDescent="0.25">
      <c r="A4" s="11" t="s">
        <v>35</v>
      </c>
      <c r="B4" s="11"/>
    </row>
    <row r="5" spans="1:13" x14ac:dyDescent="0.25">
      <c r="A5" s="68" t="s">
        <v>36</v>
      </c>
      <c r="B5" s="68"/>
    </row>
    <row r="6" spans="1:13" x14ac:dyDescent="0.25">
      <c r="A6" s="68" t="s">
        <v>91</v>
      </c>
      <c r="B6" s="68"/>
    </row>
    <row r="7" spans="1:13" x14ac:dyDescent="0.25">
      <c r="A7" s="68" t="s">
        <v>32</v>
      </c>
      <c r="B7" s="68"/>
      <c r="C7" s="68"/>
      <c r="D7" s="68"/>
    </row>
    <row r="9" spans="1:13" x14ac:dyDescent="0.25">
      <c r="A9" s="15" t="s">
        <v>37</v>
      </c>
    </row>
    <row r="10" spans="1:13" x14ac:dyDescent="0.25">
      <c r="A10" t="s">
        <v>1</v>
      </c>
    </row>
    <row r="12" spans="1:13" x14ac:dyDescent="0.25">
      <c r="C12" s="74" t="s">
        <v>5</v>
      </c>
      <c r="D12" s="74"/>
      <c r="E12" s="74"/>
    </row>
    <row r="13" spans="1:13" x14ac:dyDescent="0.25">
      <c r="B13" s="34" t="s">
        <v>4</v>
      </c>
      <c r="C13" s="34">
        <v>0.2</v>
      </c>
      <c r="D13" s="34">
        <v>0.25</v>
      </c>
      <c r="E13" s="34">
        <v>0.3</v>
      </c>
      <c r="F13" s="3" t="s">
        <v>8</v>
      </c>
      <c r="G13" s="4" t="s">
        <v>9</v>
      </c>
      <c r="J13" s="3" t="s">
        <v>10</v>
      </c>
      <c r="K13" s="5" t="s">
        <v>11</v>
      </c>
      <c r="L13" s="5" t="s">
        <v>12</v>
      </c>
      <c r="M13" s="5" t="s">
        <v>13</v>
      </c>
    </row>
    <row r="14" spans="1:13" x14ac:dyDescent="0.25">
      <c r="B14" s="71">
        <v>0.15</v>
      </c>
      <c r="C14" s="1">
        <v>74</v>
      </c>
      <c r="D14" s="1">
        <v>92</v>
      </c>
      <c r="E14" s="1">
        <v>99</v>
      </c>
      <c r="F14" s="75">
        <v>763</v>
      </c>
      <c r="G14" s="75">
        <f>F14^2</f>
        <v>582169</v>
      </c>
      <c r="J14" s="5" t="s">
        <v>14</v>
      </c>
      <c r="K14" s="1">
        <f>SUM(C14:C16)</f>
        <v>198</v>
      </c>
      <c r="L14" s="1">
        <v>266</v>
      </c>
      <c r="M14" s="1">
        <v>299</v>
      </c>
    </row>
    <row r="15" spans="1:13" x14ac:dyDescent="0.25">
      <c r="B15" s="72"/>
      <c r="C15" s="1">
        <v>64</v>
      </c>
      <c r="D15" s="1">
        <v>86</v>
      </c>
      <c r="E15" s="1">
        <v>98</v>
      </c>
      <c r="F15" s="75"/>
      <c r="G15" s="75"/>
      <c r="J15" s="5" t="s">
        <v>15</v>
      </c>
      <c r="K15" s="1">
        <v>220</v>
      </c>
      <c r="L15" s="1">
        <v>290</v>
      </c>
      <c r="M15" s="1">
        <v>298</v>
      </c>
    </row>
    <row r="16" spans="1:13" x14ac:dyDescent="0.25">
      <c r="B16" s="73"/>
      <c r="C16" s="1">
        <v>60</v>
      </c>
      <c r="D16" s="1">
        <v>88</v>
      </c>
      <c r="E16" s="1">
        <v>102</v>
      </c>
      <c r="F16" s="75"/>
      <c r="G16" s="75"/>
      <c r="J16" s="5" t="s">
        <v>16</v>
      </c>
      <c r="K16" s="1">
        <v>262</v>
      </c>
      <c r="L16" s="1">
        <v>302</v>
      </c>
      <c r="M16" s="1">
        <v>317</v>
      </c>
    </row>
    <row r="17" spans="1:19" x14ac:dyDescent="0.25">
      <c r="B17" s="71">
        <v>0.18</v>
      </c>
      <c r="C17" s="1">
        <v>79</v>
      </c>
      <c r="D17" s="1">
        <v>98</v>
      </c>
      <c r="E17" s="1">
        <v>104</v>
      </c>
      <c r="F17" s="75">
        <v>808</v>
      </c>
      <c r="G17" s="75">
        <f t="shared" ref="G17" si="0">F17^2</f>
        <v>652864</v>
      </c>
      <c r="J17" s="6" t="s">
        <v>17</v>
      </c>
      <c r="K17" s="7">
        <v>299</v>
      </c>
      <c r="L17" s="7">
        <v>313</v>
      </c>
      <c r="M17" s="7">
        <v>332</v>
      </c>
    </row>
    <row r="18" spans="1:19" x14ac:dyDescent="0.25">
      <c r="B18" s="72"/>
      <c r="C18" s="1">
        <v>68</v>
      </c>
      <c r="D18" s="1">
        <v>104</v>
      </c>
      <c r="E18" s="1">
        <v>99</v>
      </c>
      <c r="F18" s="75"/>
      <c r="G18" s="75"/>
      <c r="J18" s="5" t="s">
        <v>29</v>
      </c>
      <c r="K18" s="36">
        <f>SUMSQ(K14:K17)</f>
        <v>245649</v>
      </c>
      <c r="L18" s="36">
        <f t="shared" ref="L18:M18" si="1">SUMSQ(L14:L17)</f>
        <v>344029</v>
      </c>
      <c r="M18" s="36">
        <f t="shared" si="1"/>
        <v>388918</v>
      </c>
      <c r="N18" s="37">
        <f>SUM(K18:M18)</f>
        <v>978596</v>
      </c>
    </row>
    <row r="19" spans="1:19" x14ac:dyDescent="0.25">
      <c r="B19" s="73"/>
      <c r="C19" s="1">
        <v>73</v>
      </c>
      <c r="D19" s="1">
        <v>88</v>
      </c>
      <c r="E19" s="1">
        <v>95</v>
      </c>
      <c r="F19" s="75"/>
      <c r="G19" s="75"/>
    </row>
    <row r="20" spans="1:19" x14ac:dyDescent="0.25">
      <c r="B20" s="71">
        <v>0.21</v>
      </c>
      <c r="C20" s="1">
        <v>82</v>
      </c>
      <c r="D20" s="1">
        <v>99</v>
      </c>
      <c r="E20" s="1">
        <v>108</v>
      </c>
      <c r="F20" s="75">
        <v>881</v>
      </c>
      <c r="G20" s="75">
        <f t="shared" ref="G20" si="2">F20^2</f>
        <v>776161</v>
      </c>
    </row>
    <row r="21" spans="1:19" x14ac:dyDescent="0.25">
      <c r="B21" s="72"/>
      <c r="C21" s="1">
        <v>88</v>
      </c>
      <c r="D21" s="1">
        <v>108</v>
      </c>
      <c r="E21" s="1">
        <v>110</v>
      </c>
      <c r="F21" s="75"/>
      <c r="G21" s="75"/>
    </row>
    <row r="22" spans="1:19" x14ac:dyDescent="0.25">
      <c r="B22" s="73"/>
      <c r="C22" s="1">
        <v>92</v>
      </c>
      <c r="D22" s="1">
        <v>95</v>
      </c>
      <c r="E22" s="1">
        <v>99</v>
      </c>
      <c r="F22" s="75"/>
      <c r="G22" s="75"/>
    </row>
    <row r="23" spans="1:19" x14ac:dyDescent="0.25">
      <c r="B23" s="71">
        <v>0.24</v>
      </c>
      <c r="C23" s="1">
        <v>99</v>
      </c>
      <c r="D23" s="1">
        <v>104</v>
      </c>
      <c r="E23" s="1">
        <v>114</v>
      </c>
      <c r="F23" s="75">
        <v>944</v>
      </c>
      <c r="G23" s="75">
        <f t="shared" ref="G23" si="3">F23^2</f>
        <v>891136</v>
      </c>
    </row>
    <row r="24" spans="1:19" x14ac:dyDescent="0.25">
      <c r="B24" s="72"/>
      <c r="C24" s="1">
        <v>104</v>
      </c>
      <c r="D24" s="1">
        <v>110</v>
      </c>
      <c r="E24" s="1">
        <v>111</v>
      </c>
      <c r="F24" s="75"/>
      <c r="G24" s="75"/>
      <c r="L24" s="9"/>
      <c r="M24" s="9"/>
      <c r="N24" s="9"/>
    </row>
    <row r="25" spans="1:19" x14ac:dyDescent="0.25">
      <c r="B25" s="73"/>
      <c r="C25" s="1">
        <v>96</v>
      </c>
      <c r="D25" s="1">
        <v>99</v>
      </c>
      <c r="E25" s="1">
        <v>107</v>
      </c>
      <c r="F25" s="75"/>
      <c r="G25" s="75"/>
    </row>
    <row r="26" spans="1:19" x14ac:dyDescent="0.25">
      <c r="B26" s="3" t="s">
        <v>3</v>
      </c>
      <c r="C26" s="67">
        <v>979</v>
      </c>
      <c r="D26" s="67">
        <v>1171</v>
      </c>
      <c r="E26" s="67">
        <v>1246</v>
      </c>
      <c r="F26" s="35">
        <v>3396</v>
      </c>
      <c r="G26" s="84">
        <f>SUM(G14:G25)</f>
        <v>2902330</v>
      </c>
    </row>
    <row r="27" spans="1:19" x14ac:dyDescent="0.25">
      <c r="B27" s="3" t="s">
        <v>6</v>
      </c>
      <c r="C27" s="1">
        <f>C26^2</f>
        <v>958441</v>
      </c>
      <c r="D27" s="1">
        <f t="shared" ref="D27:E27" si="4">D26^2</f>
        <v>1371241</v>
      </c>
      <c r="E27" s="1">
        <f t="shared" si="4"/>
        <v>1552516</v>
      </c>
      <c r="F27" s="35">
        <f>SUM(C27:E27)</f>
        <v>3882198</v>
      </c>
      <c r="J27" s="9"/>
      <c r="K27" s="9"/>
      <c r="O27" s="9"/>
      <c r="P27" s="9"/>
      <c r="Q27" s="9"/>
      <c r="R27" s="9"/>
      <c r="S27" s="9"/>
    </row>
    <row r="28" spans="1:19" x14ac:dyDescent="0.25">
      <c r="B28" s="3" t="s">
        <v>7</v>
      </c>
      <c r="C28" s="1">
        <f>SUMSQ(C14:C25)</f>
        <v>82131</v>
      </c>
      <c r="D28" s="1">
        <f t="shared" ref="D28:E28" si="5">SUMSQ(D14:D25)</f>
        <v>114975</v>
      </c>
      <c r="E28" s="1">
        <f t="shared" si="5"/>
        <v>129782</v>
      </c>
      <c r="F28" s="35">
        <f>SUM(C28:E28)</f>
        <v>326888</v>
      </c>
    </row>
    <row r="30" spans="1:19" x14ac:dyDescent="0.25">
      <c r="A30" s="16" t="s">
        <v>18</v>
      </c>
      <c r="B30" s="66" t="s">
        <v>82</v>
      </c>
      <c r="L30" s="9"/>
      <c r="M30" s="9"/>
      <c r="N30" s="9"/>
    </row>
    <row r="31" spans="1:19" x14ac:dyDescent="0.25">
      <c r="B31" s="66" t="s">
        <v>83</v>
      </c>
    </row>
    <row r="33" spans="1:19" x14ac:dyDescent="0.25">
      <c r="B33" t="s">
        <v>84</v>
      </c>
      <c r="J33" s="9"/>
      <c r="K33" s="9"/>
      <c r="O33" s="9"/>
      <c r="P33" s="9"/>
      <c r="Q33" s="9"/>
      <c r="R33" s="9"/>
      <c r="S33" s="9"/>
    </row>
    <row r="34" spans="1:19" x14ac:dyDescent="0.25">
      <c r="B34" t="s">
        <v>85</v>
      </c>
    </row>
    <row r="36" spans="1:19" x14ac:dyDescent="0.25">
      <c r="B36" t="s">
        <v>86</v>
      </c>
      <c r="L36" s="9"/>
      <c r="M36" s="9"/>
      <c r="N36" s="9"/>
    </row>
    <row r="37" spans="1:19" x14ac:dyDescent="0.25">
      <c r="B37" t="s">
        <v>87</v>
      </c>
      <c r="E37" t="s">
        <v>88</v>
      </c>
    </row>
    <row r="39" spans="1:19" x14ac:dyDescent="0.25">
      <c r="J39" s="9"/>
      <c r="K39" s="9"/>
      <c r="O39" s="9"/>
      <c r="P39" s="9"/>
      <c r="Q39" s="9"/>
      <c r="R39" s="9"/>
      <c r="S39" s="9"/>
    </row>
    <row r="40" spans="1:19" x14ac:dyDescent="0.25">
      <c r="A40" s="11" t="s">
        <v>38</v>
      </c>
      <c r="J40" s="9"/>
      <c r="K40" s="9"/>
    </row>
    <row r="41" spans="1:19" x14ac:dyDescent="0.25">
      <c r="A41" s="62" t="s">
        <v>39</v>
      </c>
      <c r="B41" s="55">
        <f>F28-F26^2/36</f>
        <v>6532</v>
      </c>
      <c r="J41" s="9"/>
      <c r="K41" s="9"/>
    </row>
    <row r="42" spans="1:19" x14ac:dyDescent="0.25">
      <c r="A42" s="62" t="s">
        <v>40</v>
      </c>
      <c r="B42" s="63">
        <f>G26/9-F26^2/36</f>
        <v>2125.111111111124</v>
      </c>
      <c r="C42" s="38"/>
      <c r="J42" s="9"/>
      <c r="K42" s="9"/>
    </row>
    <row r="43" spans="1:19" x14ac:dyDescent="0.25">
      <c r="A43" s="62" t="s">
        <v>41</v>
      </c>
      <c r="B43" s="63">
        <f>F27/12-F26^2/36</f>
        <v>3160.5</v>
      </c>
      <c r="J43" s="9"/>
      <c r="K43" s="9"/>
    </row>
    <row r="44" spans="1:19" x14ac:dyDescent="0.25">
      <c r="A44" s="62" t="s">
        <v>42</v>
      </c>
      <c r="B44" s="63">
        <f>N18/3-F26^2/36-B42-B43</f>
        <v>557.05555555556202</v>
      </c>
      <c r="C44" s="38"/>
      <c r="J44" s="9"/>
      <c r="K44" s="9"/>
    </row>
    <row r="45" spans="1:19" x14ac:dyDescent="0.25">
      <c r="A45" s="62" t="s">
        <v>43</v>
      </c>
      <c r="B45" s="63">
        <f>B41-B42-B43-B44</f>
        <v>689.33333333331393</v>
      </c>
      <c r="C45" s="38"/>
      <c r="J45" s="9"/>
      <c r="K45" s="9"/>
      <c r="O45" s="9"/>
      <c r="P45" s="9"/>
      <c r="Q45" s="9"/>
      <c r="R45" s="9"/>
      <c r="S45" s="9"/>
    </row>
    <row r="46" spans="1:19" x14ac:dyDescent="0.25">
      <c r="A46" s="11"/>
      <c r="J46" s="9"/>
      <c r="K46" s="9"/>
    </row>
    <row r="47" spans="1:19" x14ac:dyDescent="0.25">
      <c r="A47" s="11"/>
      <c r="J47" s="9"/>
      <c r="K47" s="9"/>
    </row>
    <row r="48" spans="1:19" x14ac:dyDescent="0.25">
      <c r="A48" s="11"/>
      <c r="J48" s="9"/>
      <c r="K48" s="9"/>
    </row>
    <row r="49" spans="1:21" x14ac:dyDescent="0.25">
      <c r="A49" s="11"/>
      <c r="J49" s="9"/>
      <c r="K49" s="9"/>
    </row>
    <row r="51" spans="1:21" x14ac:dyDescent="0.25">
      <c r="O51" s="9"/>
      <c r="P51" s="9"/>
      <c r="Q51" s="9"/>
      <c r="R51" s="9"/>
      <c r="S51" s="9"/>
      <c r="T51" s="9"/>
    </row>
    <row r="52" spans="1:21" ht="15.75" thickBot="1" x14ac:dyDescent="0.3">
      <c r="A52" s="11" t="s">
        <v>19</v>
      </c>
    </row>
    <row r="53" spans="1:21" ht="15.75" thickBot="1" x14ac:dyDescent="0.3">
      <c r="B53" s="14" t="s">
        <v>20</v>
      </c>
      <c r="C53" s="14" t="s">
        <v>21</v>
      </c>
      <c r="D53" s="14" t="s">
        <v>22</v>
      </c>
      <c r="E53" s="14" t="s">
        <v>23</v>
      </c>
      <c r="F53" s="14" t="s">
        <v>25</v>
      </c>
      <c r="G53" s="14" t="s">
        <v>24</v>
      </c>
      <c r="I53" s="39" t="s">
        <v>20</v>
      </c>
      <c r="J53" s="39" t="s">
        <v>21</v>
      </c>
      <c r="K53" s="39" t="s">
        <v>22</v>
      </c>
      <c r="L53" s="39" t="s">
        <v>23</v>
      </c>
      <c r="M53" s="39" t="s">
        <v>44</v>
      </c>
      <c r="N53" s="49" t="s">
        <v>45</v>
      </c>
    </row>
    <row r="54" spans="1:21" ht="16.5" thickTop="1" thickBot="1" x14ac:dyDescent="0.3">
      <c r="B54" s="14" t="s">
        <v>57</v>
      </c>
      <c r="C54" s="20">
        <f>B42</f>
        <v>2125.111111111124</v>
      </c>
      <c r="D54" s="1">
        <v>3</v>
      </c>
      <c r="E54" s="13">
        <f>C54/D54</f>
        <v>708.37037037037464</v>
      </c>
      <c r="F54" s="13">
        <f>E54/$E$57</f>
        <v>24.662798194713929</v>
      </c>
      <c r="G54" s="13">
        <f>_xlfn.F.INV.RT(0.05,3,24)</f>
        <v>3.0087865704473615</v>
      </c>
      <c r="I54" s="17" t="s">
        <v>46</v>
      </c>
      <c r="J54" s="40" t="s">
        <v>40</v>
      </c>
      <c r="K54" s="40" t="s">
        <v>47</v>
      </c>
      <c r="L54" s="40" t="s">
        <v>68</v>
      </c>
      <c r="M54" s="41" t="s">
        <v>72</v>
      </c>
      <c r="N54" s="50"/>
    </row>
    <row r="55" spans="1:21" ht="15.75" thickBot="1" x14ac:dyDescent="0.3">
      <c r="B55" s="14" t="s">
        <v>2</v>
      </c>
      <c r="C55" s="20">
        <f>B43</f>
        <v>3160.5</v>
      </c>
      <c r="D55" s="1">
        <v>2</v>
      </c>
      <c r="E55" s="13">
        <f t="shared" ref="E55:E57" si="6">C55/D55</f>
        <v>1580.25</v>
      </c>
      <c r="F55" s="13">
        <f t="shared" ref="F55:F56" si="7">E55/$E$57</f>
        <v>55.018375241781044</v>
      </c>
      <c r="G55" s="13">
        <f>_xlfn.F.INV.RT(0.05,2,24)</f>
        <v>3.4028261053501945</v>
      </c>
      <c r="I55" s="18" t="s">
        <v>48</v>
      </c>
      <c r="J55" s="42" t="s">
        <v>41</v>
      </c>
      <c r="K55" s="42" t="s">
        <v>49</v>
      </c>
      <c r="L55" s="42" t="s">
        <v>69</v>
      </c>
      <c r="M55" s="43" t="s">
        <v>73</v>
      </c>
      <c r="N55" s="51"/>
    </row>
    <row r="56" spans="1:21" ht="15.75" thickBot="1" x14ac:dyDescent="0.3">
      <c r="B56" s="14" t="s">
        <v>26</v>
      </c>
      <c r="C56" s="20">
        <f>B44</f>
        <v>557.05555555556202</v>
      </c>
      <c r="D56" s="1">
        <v>6</v>
      </c>
      <c r="E56" s="13">
        <f t="shared" si="6"/>
        <v>92.842592592593675</v>
      </c>
      <c r="F56" s="13">
        <f t="shared" si="7"/>
        <v>3.2324306898776269</v>
      </c>
      <c r="G56" s="13">
        <f>_xlfn.F.INV.RT(0.05,6,24)</f>
        <v>2.5081888234232559</v>
      </c>
      <c r="I56" s="19" t="s">
        <v>50</v>
      </c>
      <c r="J56" s="44" t="s">
        <v>51</v>
      </c>
      <c r="K56" s="44" t="s">
        <v>52</v>
      </c>
      <c r="L56" s="44" t="s">
        <v>70</v>
      </c>
      <c r="M56" s="41" t="s">
        <v>74</v>
      </c>
      <c r="N56" s="52"/>
    </row>
    <row r="57" spans="1:21" ht="15.75" thickBot="1" x14ac:dyDescent="0.3">
      <c r="B57" s="14" t="s">
        <v>27</v>
      </c>
      <c r="C57" s="13">
        <f>B45</f>
        <v>689.33333333331393</v>
      </c>
      <c r="D57" s="1">
        <v>24</v>
      </c>
      <c r="E57" s="13">
        <f t="shared" si="6"/>
        <v>28.722222222221415</v>
      </c>
      <c r="I57" s="18" t="s">
        <v>27</v>
      </c>
      <c r="J57" s="42" t="s">
        <v>43</v>
      </c>
      <c r="K57" s="42" t="s">
        <v>53</v>
      </c>
      <c r="L57" s="42" t="s">
        <v>71</v>
      </c>
      <c r="M57" s="45"/>
      <c r="N57" s="51"/>
    </row>
    <row r="58" spans="1:21" ht="15.75" thickBot="1" x14ac:dyDescent="0.3">
      <c r="B58" s="14" t="s">
        <v>28</v>
      </c>
      <c r="C58" s="54">
        <f>SUM(C54:C57)</f>
        <v>6532</v>
      </c>
      <c r="D58" s="35">
        <v>35</v>
      </c>
      <c r="I58" s="19" t="s">
        <v>28</v>
      </c>
      <c r="J58" s="44" t="s">
        <v>39</v>
      </c>
      <c r="K58" s="44" t="s">
        <v>54</v>
      </c>
      <c r="L58" s="46"/>
      <c r="M58" s="46"/>
      <c r="N58" s="52"/>
    </row>
    <row r="59" spans="1:21" x14ac:dyDescent="0.25">
      <c r="C59" s="8"/>
      <c r="O59" s="10"/>
      <c r="P59" s="10"/>
      <c r="Q59" s="10"/>
      <c r="R59" s="10"/>
      <c r="S59" s="10"/>
      <c r="T59" s="10"/>
      <c r="U59" s="10"/>
    </row>
    <row r="60" spans="1:21" x14ac:dyDescent="0.25">
      <c r="A60" s="15" t="s">
        <v>30</v>
      </c>
      <c r="L60" s="9"/>
      <c r="M60" s="9"/>
      <c r="N60" s="9"/>
    </row>
    <row r="61" spans="1:21" x14ac:dyDescent="0.25">
      <c r="A61" t="s">
        <v>92</v>
      </c>
    </row>
    <row r="62" spans="1:21" x14ac:dyDescent="0.25">
      <c r="A62" t="s">
        <v>93</v>
      </c>
    </row>
    <row r="63" spans="1:21" x14ac:dyDescent="0.25">
      <c r="A63" t="s">
        <v>94</v>
      </c>
      <c r="I63" s="9"/>
      <c r="J63" s="9"/>
      <c r="K63" s="9"/>
    </row>
    <row r="65" spans="1:5" x14ac:dyDescent="0.25">
      <c r="A65" t="s">
        <v>95</v>
      </c>
    </row>
    <row r="67" spans="1:5" x14ac:dyDescent="0.25">
      <c r="A67" t="s">
        <v>96</v>
      </c>
      <c r="B67">
        <v>0.2</v>
      </c>
      <c r="C67">
        <v>0.25</v>
      </c>
      <c r="D67">
        <v>0.3</v>
      </c>
      <c r="E67" t="s">
        <v>28</v>
      </c>
    </row>
    <row r="68" spans="1:5" ht="15.75" thickBot="1" x14ac:dyDescent="0.3">
      <c r="A68" s="86">
        <v>0.15</v>
      </c>
      <c r="B68" s="86"/>
      <c r="C68" s="86"/>
      <c r="D68" s="86"/>
      <c r="E68" s="86"/>
    </row>
    <row r="69" spans="1:5" x14ac:dyDescent="0.25">
      <c r="A69" s="85" t="s">
        <v>97</v>
      </c>
      <c r="B69" s="85">
        <v>3</v>
      </c>
      <c r="C69" s="85">
        <v>3</v>
      </c>
      <c r="D69" s="85">
        <v>3</v>
      </c>
      <c r="E69" s="85">
        <v>9</v>
      </c>
    </row>
    <row r="70" spans="1:5" x14ac:dyDescent="0.25">
      <c r="A70" s="85" t="s">
        <v>98</v>
      </c>
      <c r="B70" s="85">
        <v>198</v>
      </c>
      <c r="C70" s="85">
        <v>266</v>
      </c>
      <c r="D70" s="85">
        <v>299</v>
      </c>
      <c r="E70" s="85">
        <v>763</v>
      </c>
    </row>
    <row r="71" spans="1:5" x14ac:dyDescent="0.25">
      <c r="A71" s="85" t="s">
        <v>31</v>
      </c>
      <c r="B71" s="85">
        <v>66</v>
      </c>
      <c r="C71" s="85">
        <v>88.666666666666671</v>
      </c>
      <c r="D71" s="85">
        <v>99.666666666666671</v>
      </c>
      <c r="E71" s="85">
        <v>84.777777777777771</v>
      </c>
    </row>
    <row r="72" spans="1:5" x14ac:dyDescent="0.25">
      <c r="A72" s="85" t="s">
        <v>99</v>
      </c>
      <c r="B72" s="85">
        <v>52</v>
      </c>
      <c r="C72" s="85">
        <v>9.3333333333333321</v>
      </c>
      <c r="D72" s="85">
        <v>4.3333333333333339</v>
      </c>
      <c r="E72" s="85">
        <v>237.44444444444434</v>
      </c>
    </row>
    <row r="73" spans="1:5" x14ac:dyDescent="0.25">
      <c r="A73" s="85"/>
      <c r="B73" s="85"/>
      <c r="C73" s="85"/>
      <c r="D73" s="85"/>
      <c r="E73" s="85"/>
    </row>
    <row r="74" spans="1:5" ht="15.75" thickBot="1" x14ac:dyDescent="0.3">
      <c r="A74" s="86">
        <v>0.18</v>
      </c>
      <c r="B74" s="86"/>
      <c r="C74" s="86"/>
      <c r="D74" s="86"/>
      <c r="E74" s="86"/>
    </row>
    <row r="75" spans="1:5" x14ac:dyDescent="0.25">
      <c r="A75" s="85" t="s">
        <v>97</v>
      </c>
      <c r="B75" s="85">
        <v>3</v>
      </c>
      <c r="C75" s="85">
        <v>3</v>
      </c>
      <c r="D75" s="85">
        <v>3</v>
      </c>
      <c r="E75" s="85">
        <v>9</v>
      </c>
    </row>
    <row r="76" spans="1:5" x14ac:dyDescent="0.25">
      <c r="A76" s="85" t="s">
        <v>98</v>
      </c>
      <c r="B76" s="85">
        <v>220</v>
      </c>
      <c r="C76" s="85">
        <v>290</v>
      </c>
      <c r="D76" s="85">
        <v>298</v>
      </c>
      <c r="E76" s="85">
        <v>808</v>
      </c>
    </row>
    <row r="77" spans="1:5" x14ac:dyDescent="0.25">
      <c r="A77" s="85" t="s">
        <v>31</v>
      </c>
      <c r="B77" s="85">
        <v>73.333333333333329</v>
      </c>
      <c r="C77" s="85">
        <v>96.666666666666671</v>
      </c>
      <c r="D77" s="85">
        <v>99.333333333333329</v>
      </c>
      <c r="E77" s="85">
        <v>89.777777777777771</v>
      </c>
    </row>
    <row r="78" spans="1:5" x14ac:dyDescent="0.25">
      <c r="A78" s="85" t="s">
        <v>99</v>
      </c>
      <c r="B78" s="85">
        <v>30.333333333333332</v>
      </c>
      <c r="C78" s="85">
        <v>65.333333333333343</v>
      </c>
      <c r="D78" s="85">
        <v>20.333333333333332</v>
      </c>
      <c r="E78" s="85">
        <v>182.44444444444525</v>
      </c>
    </row>
    <row r="79" spans="1:5" x14ac:dyDescent="0.25">
      <c r="A79" s="85"/>
      <c r="B79" s="85"/>
      <c r="C79" s="85"/>
      <c r="D79" s="85"/>
      <c r="E79" s="85"/>
    </row>
    <row r="80" spans="1:5" ht="15.75" thickBot="1" x14ac:dyDescent="0.3">
      <c r="A80" s="86">
        <v>0.21</v>
      </c>
      <c r="B80" s="86"/>
      <c r="C80" s="86"/>
      <c r="D80" s="86"/>
      <c r="E80" s="86"/>
    </row>
    <row r="81" spans="1:6" x14ac:dyDescent="0.25">
      <c r="A81" s="85" t="s">
        <v>97</v>
      </c>
      <c r="B81" s="85">
        <v>3</v>
      </c>
      <c r="C81" s="85">
        <v>3</v>
      </c>
      <c r="D81" s="85">
        <v>3</v>
      </c>
      <c r="E81" s="85">
        <v>9</v>
      </c>
    </row>
    <row r="82" spans="1:6" x14ac:dyDescent="0.25">
      <c r="A82" s="85" t="s">
        <v>98</v>
      </c>
      <c r="B82" s="85">
        <v>262</v>
      </c>
      <c r="C82" s="85">
        <v>302</v>
      </c>
      <c r="D82" s="85">
        <v>317</v>
      </c>
      <c r="E82" s="85">
        <v>881</v>
      </c>
    </row>
    <row r="83" spans="1:6" x14ac:dyDescent="0.25">
      <c r="A83" s="85" t="s">
        <v>31</v>
      </c>
      <c r="B83" s="85">
        <v>87.333333333333329</v>
      </c>
      <c r="C83" s="85">
        <v>100.66666666666667</v>
      </c>
      <c r="D83" s="85">
        <v>105.66666666666667</v>
      </c>
      <c r="E83" s="85">
        <v>97.888888888888886</v>
      </c>
    </row>
    <row r="84" spans="1:6" x14ac:dyDescent="0.25">
      <c r="A84" s="85" t="s">
        <v>99</v>
      </c>
      <c r="B84" s="85">
        <v>25.333333333333332</v>
      </c>
      <c r="C84" s="85">
        <v>44.333333333333329</v>
      </c>
      <c r="D84" s="85">
        <v>34.333333333333329</v>
      </c>
      <c r="E84" s="85">
        <v>93.3611111111111</v>
      </c>
    </row>
    <row r="85" spans="1:6" x14ac:dyDescent="0.25">
      <c r="A85" s="85"/>
      <c r="B85" s="85"/>
      <c r="C85" s="85"/>
      <c r="D85" s="85"/>
      <c r="E85" s="85"/>
    </row>
    <row r="86" spans="1:6" ht="15.75" thickBot="1" x14ac:dyDescent="0.3">
      <c r="A86" s="86">
        <v>0.24</v>
      </c>
      <c r="B86" s="86"/>
      <c r="C86" s="86"/>
      <c r="D86" s="86"/>
      <c r="E86" s="86"/>
    </row>
    <row r="87" spans="1:6" x14ac:dyDescent="0.25">
      <c r="A87" s="85" t="s">
        <v>97</v>
      </c>
      <c r="B87" s="85">
        <v>3</v>
      </c>
      <c r="C87" s="85">
        <v>3</v>
      </c>
      <c r="D87" s="85">
        <v>3</v>
      </c>
      <c r="E87" s="85">
        <v>9</v>
      </c>
    </row>
    <row r="88" spans="1:6" x14ac:dyDescent="0.25">
      <c r="A88" s="85" t="s">
        <v>98</v>
      </c>
      <c r="B88" s="85">
        <v>299</v>
      </c>
      <c r="C88" s="85">
        <v>313</v>
      </c>
      <c r="D88" s="85">
        <v>332</v>
      </c>
      <c r="E88" s="85">
        <v>944</v>
      </c>
    </row>
    <row r="89" spans="1:6" x14ac:dyDescent="0.25">
      <c r="A89" s="85" t="s">
        <v>31</v>
      </c>
      <c r="B89" s="85">
        <v>99.666666666666671</v>
      </c>
      <c r="C89" s="85">
        <v>104.33333333333333</v>
      </c>
      <c r="D89" s="85">
        <v>110.66666666666667</v>
      </c>
      <c r="E89" s="85">
        <v>104.88888888888889</v>
      </c>
    </row>
    <row r="90" spans="1:6" x14ac:dyDescent="0.25">
      <c r="A90" s="85" t="s">
        <v>99</v>
      </c>
      <c r="B90" s="85">
        <v>16.333333333333332</v>
      </c>
      <c r="C90" s="85">
        <v>30.333333333333332</v>
      </c>
      <c r="D90" s="85">
        <v>12.333333333333332</v>
      </c>
      <c r="E90" s="85">
        <v>37.611111111111114</v>
      </c>
    </row>
    <row r="91" spans="1:6" x14ac:dyDescent="0.25">
      <c r="A91" s="85"/>
      <c r="B91" s="85"/>
      <c r="C91" s="85"/>
      <c r="D91" s="85"/>
      <c r="E91" s="85"/>
    </row>
    <row r="92" spans="1:6" ht="15.75" thickBot="1" x14ac:dyDescent="0.3">
      <c r="A92" s="86" t="s">
        <v>28</v>
      </c>
      <c r="B92" s="86"/>
      <c r="C92" s="86"/>
      <c r="D92" s="86"/>
      <c r="E92" s="86"/>
      <c r="F92" s="86"/>
    </row>
    <row r="93" spans="1:6" x14ac:dyDescent="0.25">
      <c r="A93" s="85" t="s">
        <v>97</v>
      </c>
      <c r="B93" s="85">
        <v>12</v>
      </c>
      <c r="C93" s="85">
        <v>12</v>
      </c>
      <c r="D93" s="85">
        <v>12</v>
      </c>
      <c r="E93" s="85"/>
      <c r="F93" s="85"/>
    </row>
    <row r="94" spans="1:6" x14ac:dyDescent="0.25">
      <c r="A94" s="85" t="s">
        <v>98</v>
      </c>
      <c r="B94" s="85">
        <v>979</v>
      </c>
      <c r="C94" s="85">
        <v>1171</v>
      </c>
      <c r="D94" s="85">
        <v>1246</v>
      </c>
      <c r="E94" s="85"/>
      <c r="F94" s="85"/>
    </row>
    <row r="95" spans="1:6" x14ac:dyDescent="0.25">
      <c r="A95" s="85" t="s">
        <v>31</v>
      </c>
      <c r="B95" s="85">
        <v>81.583333333333329</v>
      </c>
      <c r="C95" s="85">
        <v>97.583333333333329</v>
      </c>
      <c r="D95" s="85">
        <v>103.83333333333333</v>
      </c>
      <c r="E95" s="85"/>
      <c r="F95" s="85"/>
    </row>
    <row r="96" spans="1:6" x14ac:dyDescent="0.25">
      <c r="A96" s="85" t="s">
        <v>99</v>
      </c>
      <c r="B96" s="85">
        <v>205.53787878787924</v>
      </c>
      <c r="C96" s="85">
        <v>64.083333333333343</v>
      </c>
      <c r="D96" s="85">
        <v>36.878787878787882</v>
      </c>
      <c r="E96" s="85"/>
      <c r="F96" s="85"/>
    </row>
    <row r="97" spans="1:7" x14ac:dyDescent="0.25">
      <c r="A97" s="85"/>
      <c r="B97" s="85"/>
      <c r="C97" s="85"/>
      <c r="D97" s="85"/>
      <c r="E97" s="85"/>
      <c r="F97" s="85"/>
    </row>
    <row r="99" spans="1:7" ht="15.75" thickBot="1" x14ac:dyDescent="0.3">
      <c r="A99" t="s">
        <v>100</v>
      </c>
    </row>
    <row r="100" spans="1:7" x14ac:dyDescent="0.25">
      <c r="A100" s="88" t="s">
        <v>101</v>
      </c>
      <c r="B100" s="88" t="s">
        <v>102</v>
      </c>
      <c r="C100" s="88" t="s">
        <v>103</v>
      </c>
      <c r="D100" s="88" t="s">
        <v>104</v>
      </c>
      <c r="E100" s="88" t="s">
        <v>105</v>
      </c>
      <c r="F100" s="88" t="s">
        <v>106</v>
      </c>
      <c r="G100" s="88" t="s">
        <v>107</v>
      </c>
    </row>
    <row r="101" spans="1:7" x14ac:dyDescent="0.25">
      <c r="A101" s="85" t="s">
        <v>57</v>
      </c>
      <c r="B101" s="85">
        <v>2125.1111111111095</v>
      </c>
      <c r="C101" s="85">
        <v>3</v>
      </c>
      <c r="D101" s="85">
        <v>708.37037037036987</v>
      </c>
      <c r="E101" s="85">
        <v>24.662798194713076</v>
      </c>
      <c r="F101" s="85">
        <v>1.6520004722279884E-7</v>
      </c>
      <c r="G101" s="85">
        <v>3.0087865704473615</v>
      </c>
    </row>
    <row r="102" spans="1:7" x14ac:dyDescent="0.25">
      <c r="A102" s="85" t="s">
        <v>2</v>
      </c>
      <c r="B102" s="85">
        <v>3160.4999999999986</v>
      </c>
      <c r="C102" s="85">
        <v>2</v>
      </c>
      <c r="D102" s="85">
        <v>1580.2499999999993</v>
      </c>
      <c r="E102" s="85">
        <v>55.018375241779488</v>
      </c>
      <c r="F102" s="85">
        <v>1.0860459858399624E-9</v>
      </c>
      <c r="G102" s="85">
        <v>3.4028261053501945</v>
      </c>
    </row>
    <row r="103" spans="1:7" x14ac:dyDescent="0.25">
      <c r="A103" s="85" t="s">
        <v>109</v>
      </c>
      <c r="B103" s="85">
        <v>557.05555555555691</v>
      </c>
      <c r="C103" s="85">
        <v>6</v>
      </c>
      <c r="D103" s="85">
        <v>92.842592592592823</v>
      </c>
      <c r="E103" s="85">
        <v>3.2324306898775075</v>
      </c>
      <c r="F103" s="85">
        <v>1.7973022655706897E-2</v>
      </c>
      <c r="G103" s="85">
        <v>2.5081888234232559</v>
      </c>
    </row>
    <row r="104" spans="1:7" x14ac:dyDescent="0.25">
      <c r="A104" s="85" t="s">
        <v>108</v>
      </c>
      <c r="B104" s="85">
        <v>689.33333333333314</v>
      </c>
      <c r="C104" s="85">
        <v>24</v>
      </c>
      <c r="D104" s="85">
        <v>28.722222222222214</v>
      </c>
      <c r="E104" s="85"/>
      <c r="F104" s="85"/>
      <c r="G104" s="85"/>
    </row>
    <row r="105" spans="1:7" x14ac:dyDescent="0.25">
      <c r="A105" s="85"/>
      <c r="B105" s="85"/>
      <c r="C105" s="85"/>
      <c r="D105" s="85"/>
      <c r="E105" s="85"/>
      <c r="F105" s="85"/>
      <c r="G105" s="85"/>
    </row>
    <row r="106" spans="1:7" ht="15.75" thickBot="1" x14ac:dyDescent="0.3">
      <c r="A106" s="87" t="s">
        <v>28</v>
      </c>
      <c r="B106" s="87">
        <v>6531.9999999999982</v>
      </c>
      <c r="C106" s="87">
        <v>35</v>
      </c>
      <c r="D106" s="87"/>
      <c r="E106" s="87"/>
      <c r="F106" s="87"/>
      <c r="G106" s="87"/>
    </row>
  </sheetData>
  <mergeCells count="19">
    <mergeCell ref="G14:G16"/>
    <mergeCell ref="G17:G19"/>
    <mergeCell ref="G20:G22"/>
    <mergeCell ref="G23:G25"/>
    <mergeCell ref="F23:F25"/>
    <mergeCell ref="F14:F16"/>
    <mergeCell ref="F17:F19"/>
    <mergeCell ref="F20:F22"/>
    <mergeCell ref="B14:B16"/>
    <mergeCell ref="B17:B19"/>
    <mergeCell ref="B20:B22"/>
    <mergeCell ref="B23:B25"/>
    <mergeCell ref="C12:E12"/>
    <mergeCell ref="A5:B5"/>
    <mergeCell ref="A6:B6"/>
    <mergeCell ref="A7:D7"/>
    <mergeCell ref="A1:J1"/>
    <mergeCell ref="A2:J2"/>
    <mergeCell ref="A3:J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813B-44B9-4218-B14F-93C7222B0112}">
  <dimension ref="A2:Q85"/>
  <sheetViews>
    <sheetView zoomScale="120" zoomScaleNormal="120" workbookViewId="0">
      <selection activeCell="D24" sqref="D24"/>
    </sheetView>
  </sheetViews>
  <sheetFormatPr baseColWidth="10" defaultRowHeight="15" x14ac:dyDescent="0.25"/>
  <cols>
    <col min="13" max="13" width="16.85546875" customWidth="1"/>
  </cols>
  <sheetData>
    <row r="2" spans="1:16" x14ac:dyDescent="0.25">
      <c r="B2" s="78" t="s">
        <v>5</v>
      </c>
      <c r="C2" s="78"/>
      <c r="D2" s="78"/>
      <c r="H2" s="15" t="s">
        <v>67</v>
      </c>
      <c r="I2" s="15"/>
      <c r="J2" s="15" t="s">
        <v>89</v>
      </c>
    </row>
    <row r="3" spans="1:16" x14ac:dyDescent="0.25">
      <c r="A3" s="12" t="s">
        <v>4</v>
      </c>
      <c r="B3" s="12">
        <v>0.2</v>
      </c>
      <c r="C3" s="12">
        <v>0.25</v>
      </c>
      <c r="D3" s="12">
        <v>0.3</v>
      </c>
      <c r="E3" s="22" t="s">
        <v>31</v>
      </c>
      <c r="L3" s="2"/>
      <c r="M3" s="2"/>
      <c r="N3" s="2"/>
      <c r="O3" s="2"/>
      <c r="P3" s="2"/>
    </row>
    <row r="4" spans="1:16" x14ac:dyDescent="0.25">
      <c r="A4" s="79">
        <v>0.15</v>
      </c>
      <c r="B4" s="1">
        <v>74</v>
      </c>
      <c r="C4" s="1">
        <v>92</v>
      </c>
      <c r="D4" s="1">
        <v>99</v>
      </c>
      <c r="E4" s="77"/>
      <c r="H4" s="3" t="s">
        <v>10</v>
      </c>
      <c r="I4" s="5" t="s">
        <v>11</v>
      </c>
      <c r="J4" s="5" t="s">
        <v>12</v>
      </c>
      <c r="K4" s="33" t="s">
        <v>13</v>
      </c>
      <c r="L4" s="2"/>
      <c r="M4" s="2"/>
      <c r="N4" s="2"/>
      <c r="O4" s="2"/>
      <c r="P4" s="2"/>
    </row>
    <row r="5" spans="1:16" x14ac:dyDescent="0.25">
      <c r="A5" s="80"/>
      <c r="B5" s="1">
        <v>64</v>
      </c>
      <c r="C5" s="1">
        <v>86</v>
      </c>
      <c r="D5" s="1">
        <v>98</v>
      </c>
      <c r="E5" s="77"/>
      <c r="H5" s="5" t="s">
        <v>14</v>
      </c>
      <c r="I5" s="20"/>
      <c r="J5" s="20"/>
      <c r="K5" s="20"/>
      <c r="L5" s="2"/>
      <c r="M5" s="2"/>
      <c r="N5" s="2"/>
      <c r="O5" s="2"/>
      <c r="P5" s="2"/>
    </row>
    <row r="6" spans="1:16" x14ac:dyDescent="0.25">
      <c r="A6" s="81"/>
      <c r="B6" s="1">
        <v>60</v>
      </c>
      <c r="C6" s="1">
        <v>88</v>
      </c>
      <c r="D6" s="1">
        <v>102</v>
      </c>
      <c r="E6" s="77"/>
      <c r="H6" s="5" t="s">
        <v>15</v>
      </c>
      <c r="I6" s="20"/>
      <c r="J6" s="20"/>
      <c r="K6" s="20"/>
      <c r="L6" s="2"/>
      <c r="M6" s="2"/>
      <c r="N6" s="2"/>
      <c r="O6" s="2"/>
      <c r="P6" s="2"/>
    </row>
    <row r="7" spans="1:16" x14ac:dyDescent="0.25">
      <c r="A7" s="79">
        <v>0.18</v>
      </c>
      <c r="B7" s="1">
        <v>79</v>
      </c>
      <c r="C7" s="1">
        <v>98</v>
      </c>
      <c r="D7" s="1">
        <v>104</v>
      </c>
      <c r="E7" s="77"/>
      <c r="H7" s="5" t="s">
        <v>16</v>
      </c>
      <c r="I7" s="20"/>
      <c r="J7" s="20"/>
      <c r="K7" s="20"/>
    </row>
    <row r="8" spans="1:16" x14ac:dyDescent="0.25">
      <c r="A8" s="80"/>
      <c r="B8" s="1">
        <v>68</v>
      </c>
      <c r="C8" s="1">
        <v>104</v>
      </c>
      <c r="D8" s="1">
        <v>99</v>
      </c>
      <c r="E8" s="77"/>
      <c r="H8" s="6" t="s">
        <v>17</v>
      </c>
      <c r="I8" s="20"/>
      <c r="J8" s="20"/>
      <c r="K8" s="20"/>
    </row>
    <row r="9" spans="1:16" x14ac:dyDescent="0.25">
      <c r="A9" s="81"/>
      <c r="B9" s="1">
        <v>73</v>
      </c>
      <c r="C9" s="1">
        <v>88</v>
      </c>
      <c r="D9" s="1">
        <v>95</v>
      </c>
      <c r="E9" s="77"/>
    </row>
    <row r="10" spans="1:16" x14ac:dyDescent="0.25">
      <c r="A10" s="79">
        <v>0.21</v>
      </c>
      <c r="B10" s="1">
        <v>82</v>
      </c>
      <c r="C10" s="1">
        <v>99</v>
      </c>
      <c r="D10" s="1">
        <v>108</v>
      </c>
      <c r="E10" s="77"/>
    </row>
    <row r="11" spans="1:16" x14ac:dyDescent="0.25">
      <c r="A11" s="80"/>
      <c r="B11" s="1">
        <v>88</v>
      </c>
      <c r="C11" s="1">
        <v>108</v>
      </c>
      <c r="D11" s="1">
        <v>110</v>
      </c>
      <c r="E11" s="77"/>
    </row>
    <row r="12" spans="1:16" x14ac:dyDescent="0.25">
      <c r="A12" s="81"/>
      <c r="B12" s="1">
        <v>92</v>
      </c>
      <c r="C12" s="1">
        <v>95</v>
      </c>
      <c r="D12" s="1">
        <v>99</v>
      </c>
      <c r="E12" s="77"/>
    </row>
    <row r="13" spans="1:16" x14ac:dyDescent="0.25">
      <c r="A13" s="79">
        <v>0.24</v>
      </c>
      <c r="B13" s="1">
        <v>99</v>
      </c>
      <c r="C13" s="1">
        <v>104</v>
      </c>
      <c r="D13" s="1">
        <v>114</v>
      </c>
      <c r="E13" s="77"/>
    </row>
    <row r="14" spans="1:16" x14ac:dyDescent="0.25">
      <c r="A14" s="80"/>
      <c r="B14" s="1">
        <v>104</v>
      </c>
      <c r="C14" s="1">
        <v>110</v>
      </c>
      <c r="D14" s="1">
        <v>111</v>
      </c>
      <c r="E14" s="77"/>
    </row>
    <row r="15" spans="1:16" x14ac:dyDescent="0.25">
      <c r="A15" s="81"/>
      <c r="B15" s="1">
        <v>96</v>
      </c>
      <c r="C15" s="1">
        <v>99</v>
      </c>
      <c r="D15" s="1">
        <v>107</v>
      </c>
      <c r="E15" s="77"/>
      <c r="H15" s="9"/>
      <c r="I15" s="9"/>
      <c r="J15" s="9"/>
      <c r="K15" s="9"/>
      <c r="L15" s="9"/>
    </row>
    <row r="16" spans="1:16" x14ac:dyDescent="0.25">
      <c r="A16" s="21" t="s">
        <v>31</v>
      </c>
      <c r="B16" s="23"/>
      <c r="C16" s="23"/>
      <c r="D16" s="23"/>
    </row>
    <row r="19" spans="1:17" ht="15.75" x14ac:dyDescent="0.25">
      <c r="A19" s="47" t="s">
        <v>55</v>
      </c>
      <c r="B19" s="47"/>
    </row>
    <row r="21" spans="1:17" x14ac:dyDescent="0.25">
      <c r="A21" s="15" t="s">
        <v>56</v>
      </c>
      <c r="B21" s="15"/>
      <c r="C21" s="15"/>
      <c r="H21" s="9"/>
      <c r="I21" s="9"/>
      <c r="J21" s="9"/>
      <c r="K21" s="9"/>
      <c r="L21" s="9"/>
    </row>
    <row r="23" spans="1:17" x14ac:dyDescent="0.25">
      <c r="A23" s="24" t="s">
        <v>57</v>
      </c>
      <c r="B23" s="24" t="s">
        <v>58</v>
      </c>
    </row>
    <row r="24" spans="1:17" x14ac:dyDescent="0.25">
      <c r="A24" s="1">
        <v>0.15</v>
      </c>
      <c r="B24" s="1"/>
    </row>
    <row r="25" spans="1:17" x14ac:dyDescent="0.25">
      <c r="A25" s="1">
        <v>0.18</v>
      </c>
      <c r="B25" s="1"/>
    </row>
    <row r="26" spans="1:17" x14ac:dyDescent="0.25">
      <c r="A26" s="1">
        <v>0.21</v>
      </c>
      <c r="B26" s="1"/>
    </row>
    <row r="27" spans="1:17" x14ac:dyDescent="0.25">
      <c r="A27" s="1">
        <v>0.24</v>
      </c>
      <c r="B27" s="1"/>
      <c r="H27" s="9"/>
      <c r="I27" s="76"/>
      <c r="J27" s="76"/>
      <c r="K27" s="76"/>
      <c r="L27" s="76"/>
      <c r="M27" s="76"/>
      <c r="N27" s="76"/>
      <c r="O27" s="76"/>
      <c r="P27" s="76"/>
      <c r="Q27" s="76"/>
    </row>
    <row r="28" spans="1:17" x14ac:dyDescent="0.25">
      <c r="A28" s="2"/>
      <c r="B28" s="2"/>
      <c r="H28" s="15"/>
    </row>
    <row r="29" spans="1:17" x14ac:dyDescent="0.25">
      <c r="A29" s="48" t="s">
        <v>75</v>
      </c>
      <c r="B29" s="48" t="s">
        <v>66</v>
      </c>
    </row>
    <row r="30" spans="1:17" x14ac:dyDescent="0.25">
      <c r="A30" s="3" t="s">
        <v>2</v>
      </c>
      <c r="B30" s="3" t="s">
        <v>58</v>
      </c>
    </row>
    <row r="31" spans="1:17" x14ac:dyDescent="0.25">
      <c r="A31" s="1">
        <v>0.2</v>
      </c>
      <c r="B31" s="20"/>
      <c r="D31" s="15"/>
    </row>
    <row r="32" spans="1:17" x14ac:dyDescent="0.25">
      <c r="A32" s="1">
        <v>0.25</v>
      </c>
      <c r="B32" s="20"/>
    </row>
    <row r="33" spans="1:14" x14ac:dyDescent="0.25">
      <c r="A33" s="1">
        <v>0.3</v>
      </c>
      <c r="B33" s="20"/>
      <c r="H33" s="9"/>
      <c r="I33" s="9"/>
      <c r="J33" s="9"/>
      <c r="K33" s="9"/>
      <c r="L33" s="9"/>
    </row>
    <row r="39" spans="1:14" x14ac:dyDescent="0.25">
      <c r="H39" s="9"/>
      <c r="I39" s="9"/>
      <c r="J39" s="9"/>
      <c r="K39" s="9"/>
      <c r="L39" s="9"/>
      <c r="M39" s="9"/>
    </row>
    <row r="43" spans="1:14" x14ac:dyDescent="0.25">
      <c r="G43" s="15"/>
    </row>
    <row r="47" spans="1:14" x14ac:dyDescent="0.25">
      <c r="H47" s="10"/>
      <c r="I47" s="10"/>
      <c r="J47" s="10"/>
      <c r="K47" s="10"/>
      <c r="L47" s="10"/>
      <c r="M47" s="10"/>
      <c r="N47" s="10"/>
    </row>
    <row r="53" spans="1:5" x14ac:dyDescent="0.25">
      <c r="A53" s="9"/>
      <c r="B53" s="9"/>
      <c r="C53" s="9"/>
      <c r="D53" s="9"/>
      <c r="E53" s="9"/>
    </row>
    <row r="59" spans="1:5" x14ac:dyDescent="0.25">
      <c r="A59" s="9"/>
      <c r="B59" s="9"/>
      <c r="C59" s="9"/>
      <c r="D59" s="9"/>
      <c r="E59" s="9"/>
    </row>
    <row r="65" spans="1:6" x14ac:dyDescent="0.25">
      <c r="A65" s="9"/>
      <c r="B65" s="9"/>
      <c r="C65" s="9"/>
      <c r="D65" s="9"/>
      <c r="E65" s="9"/>
    </row>
    <row r="71" spans="1:6" x14ac:dyDescent="0.25">
      <c r="A71" s="9"/>
      <c r="B71" s="9"/>
      <c r="C71" s="9"/>
      <c r="D71" s="9"/>
      <c r="E71" s="9"/>
    </row>
    <row r="77" spans="1:6" x14ac:dyDescent="0.25">
      <c r="A77" s="9"/>
      <c r="B77" s="9"/>
      <c r="C77" s="9"/>
      <c r="D77" s="9"/>
      <c r="E77" s="9"/>
      <c r="F77" s="9"/>
    </row>
    <row r="85" spans="1:7" x14ac:dyDescent="0.25">
      <c r="A85" s="10"/>
      <c r="B85" s="10"/>
      <c r="C85" s="10"/>
      <c r="D85" s="10"/>
      <c r="E85" s="10"/>
      <c r="F85" s="10"/>
      <c r="G85" s="10"/>
    </row>
  </sheetData>
  <mergeCells count="10">
    <mergeCell ref="B2:D2"/>
    <mergeCell ref="A4:A6"/>
    <mergeCell ref="A7:A9"/>
    <mergeCell ref="A10:A12"/>
    <mergeCell ref="A13:A15"/>
    <mergeCell ref="I27:Q27"/>
    <mergeCell ref="E4:E6"/>
    <mergeCell ref="E7:E9"/>
    <mergeCell ref="E10:E12"/>
    <mergeCell ref="E13:E15"/>
  </mergeCell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6988C-F01D-40ED-9D22-08ED0501AAAB}">
  <dimension ref="A1:N49"/>
  <sheetViews>
    <sheetView workbookViewId="0">
      <selection activeCell="G18" sqref="G18"/>
    </sheetView>
  </sheetViews>
  <sheetFormatPr baseColWidth="10" defaultRowHeight="15" x14ac:dyDescent="0.25"/>
  <sheetData>
    <row r="1" spans="1:14" x14ac:dyDescent="0.25">
      <c r="A1" s="15" t="s">
        <v>81</v>
      </c>
    </row>
    <row r="3" spans="1:14" ht="21.75" x14ac:dyDescent="0.25">
      <c r="B3" s="61" t="s">
        <v>80</v>
      </c>
      <c r="C3" s="61" t="s">
        <v>76</v>
      </c>
      <c r="D3" s="61" t="s">
        <v>77</v>
      </c>
      <c r="E3" s="61" t="s">
        <v>78</v>
      </c>
      <c r="H3" s="56"/>
      <c r="I3" s="60"/>
      <c r="J3" s="60"/>
      <c r="K3" s="60"/>
      <c r="L3" s="60"/>
      <c r="M3" s="60"/>
      <c r="N3" s="60"/>
    </row>
    <row r="4" spans="1:14" ht="23.25" x14ac:dyDescent="0.25">
      <c r="A4" s="83" t="s">
        <v>79</v>
      </c>
      <c r="B4" s="82">
        <v>1</v>
      </c>
      <c r="C4" s="53">
        <v>13</v>
      </c>
      <c r="D4" s="53">
        <v>34</v>
      </c>
      <c r="E4" s="53">
        <v>20</v>
      </c>
      <c r="H4" s="57"/>
      <c r="I4" s="59"/>
      <c r="J4" s="59"/>
      <c r="K4" s="59"/>
      <c r="L4" s="59"/>
      <c r="M4" s="59"/>
      <c r="N4" s="59"/>
    </row>
    <row r="5" spans="1:14" ht="21.75" x14ac:dyDescent="0.25">
      <c r="A5" s="83"/>
      <c r="B5" s="82"/>
      <c r="C5" s="53">
        <v>74</v>
      </c>
      <c r="D5" s="53">
        <v>80</v>
      </c>
      <c r="E5" s="53">
        <v>82</v>
      </c>
      <c r="H5" s="59"/>
      <c r="I5" s="58"/>
      <c r="J5" s="58"/>
      <c r="K5" s="58"/>
      <c r="L5" s="58"/>
      <c r="M5" s="58"/>
      <c r="N5" s="58"/>
    </row>
    <row r="6" spans="1:14" ht="21.75" x14ac:dyDescent="0.25">
      <c r="A6" s="83"/>
      <c r="B6" s="82"/>
      <c r="C6" s="53">
        <v>155</v>
      </c>
      <c r="D6" s="53">
        <v>40</v>
      </c>
      <c r="E6" s="53">
        <v>70</v>
      </c>
      <c r="H6" s="59"/>
      <c r="I6" s="58"/>
      <c r="J6" s="58"/>
      <c r="K6" s="58"/>
      <c r="L6" s="58"/>
      <c r="M6" s="58"/>
      <c r="N6" s="58"/>
    </row>
    <row r="7" spans="1:14" ht="21.75" x14ac:dyDescent="0.25">
      <c r="A7" s="83"/>
      <c r="B7" s="82"/>
      <c r="C7" s="53">
        <v>180</v>
      </c>
      <c r="D7" s="53">
        <v>75</v>
      </c>
      <c r="E7" s="53">
        <v>58</v>
      </c>
      <c r="H7" s="59"/>
      <c r="I7" s="58"/>
      <c r="J7" s="58"/>
      <c r="K7" s="58"/>
      <c r="L7" s="58"/>
      <c r="M7" s="58"/>
      <c r="N7" s="58"/>
    </row>
    <row r="8" spans="1:14" ht="21.75" x14ac:dyDescent="0.25">
      <c r="A8" s="83"/>
      <c r="B8" s="82">
        <v>2</v>
      </c>
      <c r="C8" s="53">
        <v>150</v>
      </c>
      <c r="D8" s="53">
        <v>136</v>
      </c>
      <c r="E8" s="53">
        <v>25</v>
      </c>
      <c r="H8" s="59"/>
      <c r="I8" s="58"/>
      <c r="J8" s="58"/>
      <c r="K8" s="58"/>
      <c r="L8" s="58"/>
      <c r="M8" s="58"/>
      <c r="N8" s="58"/>
    </row>
    <row r="9" spans="1:14" ht="21.75" x14ac:dyDescent="0.25">
      <c r="A9" s="83"/>
      <c r="B9" s="82"/>
      <c r="C9" s="53">
        <v>159</v>
      </c>
      <c r="D9" s="53">
        <v>106</v>
      </c>
      <c r="E9" s="53">
        <v>58</v>
      </c>
      <c r="H9" s="59"/>
      <c r="I9" s="58"/>
      <c r="J9" s="58"/>
      <c r="K9" s="58"/>
      <c r="L9" s="58"/>
      <c r="M9" s="58"/>
      <c r="N9" s="58"/>
    </row>
    <row r="10" spans="1:14" ht="21.75" x14ac:dyDescent="0.25">
      <c r="A10" s="83"/>
      <c r="B10" s="82"/>
      <c r="C10" s="53">
        <v>188</v>
      </c>
      <c r="D10" s="53">
        <v>122</v>
      </c>
      <c r="E10" s="53">
        <v>70</v>
      </c>
      <c r="H10" s="59"/>
      <c r="I10" s="58"/>
      <c r="J10" s="58"/>
      <c r="K10" s="58"/>
      <c r="L10" s="58"/>
      <c r="M10" s="58"/>
      <c r="N10" s="58"/>
    </row>
    <row r="11" spans="1:14" x14ac:dyDescent="0.25">
      <c r="A11" s="83"/>
      <c r="B11" s="82"/>
      <c r="C11" s="53">
        <v>126</v>
      </c>
      <c r="D11" s="53">
        <v>115</v>
      </c>
      <c r="E11" s="53">
        <v>45</v>
      </c>
    </row>
    <row r="12" spans="1:14" x14ac:dyDescent="0.25">
      <c r="A12" s="83"/>
      <c r="B12" s="82">
        <v>3</v>
      </c>
      <c r="C12" s="53">
        <v>138</v>
      </c>
      <c r="D12" s="53">
        <v>174</v>
      </c>
      <c r="E12" s="53">
        <v>96</v>
      </c>
    </row>
    <row r="13" spans="1:14" x14ac:dyDescent="0.25">
      <c r="A13" s="83"/>
      <c r="B13" s="82"/>
      <c r="C13" s="53">
        <v>168</v>
      </c>
      <c r="D13" s="53">
        <v>150</v>
      </c>
      <c r="E13" s="53">
        <v>82</v>
      </c>
    </row>
    <row r="14" spans="1:14" x14ac:dyDescent="0.25">
      <c r="A14" s="83"/>
      <c r="B14" s="82"/>
      <c r="C14" s="53">
        <v>110</v>
      </c>
      <c r="D14" s="53">
        <v>120</v>
      </c>
      <c r="E14" s="53">
        <v>104</v>
      </c>
    </row>
    <row r="15" spans="1:14" x14ac:dyDescent="0.25">
      <c r="A15" s="83"/>
      <c r="B15" s="82"/>
      <c r="C15" s="53">
        <v>160</v>
      </c>
      <c r="D15" s="53">
        <v>139</v>
      </c>
      <c r="E15" s="53">
        <v>60</v>
      </c>
    </row>
    <row r="36" spans="1:10" x14ac:dyDescent="0.25">
      <c r="A36" s="2"/>
      <c r="B36" s="2"/>
    </row>
    <row r="37" spans="1:10" x14ac:dyDescent="0.25">
      <c r="A37" s="2"/>
      <c r="B37" s="2"/>
    </row>
    <row r="38" spans="1:10" x14ac:dyDescent="0.25">
      <c r="A38" s="2"/>
      <c r="B38" s="2"/>
    </row>
    <row r="39" spans="1:10" x14ac:dyDescent="0.25">
      <c r="A39" s="2"/>
      <c r="B39" s="2"/>
    </row>
    <row r="42" spans="1:10" x14ac:dyDescent="0.25">
      <c r="A42" s="2"/>
      <c r="B42" s="2"/>
    </row>
    <row r="43" spans="1:10" x14ac:dyDescent="0.25">
      <c r="A43" s="2"/>
      <c r="B43" s="2"/>
    </row>
    <row r="44" spans="1:10" x14ac:dyDescent="0.25">
      <c r="A44" s="2"/>
      <c r="B44" s="2"/>
    </row>
    <row r="45" spans="1:10" x14ac:dyDescent="0.25">
      <c r="J45" s="64"/>
    </row>
    <row r="46" spans="1:10" x14ac:dyDescent="0.25">
      <c r="A46" s="65"/>
      <c r="B46" s="65"/>
      <c r="C46" s="65"/>
      <c r="D46" s="65"/>
      <c r="J46" s="64"/>
    </row>
    <row r="47" spans="1:10" x14ac:dyDescent="0.25">
      <c r="A47" s="65"/>
      <c r="B47" s="65"/>
      <c r="C47" s="65"/>
      <c r="D47" s="65"/>
    </row>
    <row r="48" spans="1:10" x14ac:dyDescent="0.25">
      <c r="A48" s="65"/>
      <c r="B48" s="65"/>
      <c r="C48" s="65"/>
      <c r="D48" s="65"/>
    </row>
    <row r="49" spans="1:4" x14ac:dyDescent="0.25">
      <c r="A49" s="65"/>
      <c r="B49" s="65"/>
      <c r="C49" s="65"/>
      <c r="D49" s="65"/>
    </row>
  </sheetData>
  <mergeCells count="4">
    <mergeCell ref="B4:B7"/>
    <mergeCell ref="B8:B11"/>
    <mergeCell ref="B12:B15"/>
    <mergeCell ref="A4:A15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Problema</vt:lpstr>
      <vt:lpstr>Anova</vt:lpstr>
      <vt:lpstr>Efectos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CTE</dc:creator>
  <cp:lastModifiedBy>User</cp:lastModifiedBy>
  <dcterms:created xsi:type="dcterms:W3CDTF">2020-01-08T14:51:31Z</dcterms:created>
  <dcterms:modified xsi:type="dcterms:W3CDTF">2025-06-23T17:57:52Z</dcterms:modified>
</cp:coreProperties>
</file>