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7616570-0862-47C9-ACAB-93398BFE00C7}" xr6:coauthVersionLast="47" xr6:coauthVersionMax="47" xr10:uidLastSave="{00000000-0000-0000-0000-000000000000}"/>
  <bookViews>
    <workbookView xWindow="-120" yWindow="-120" windowWidth="29040" windowHeight="15720" activeTab="1" xr2:uid="{93EC044C-4722-4FA2-9EBF-1DE0272CEE95}"/>
  </bookViews>
  <sheets>
    <sheet name="Diseño" sheetId="1" r:id="rId1"/>
    <sheet name="Anova" sheetId="2" r:id="rId2"/>
    <sheet name="Hoja1" sheetId="4" r:id="rId3"/>
    <sheet name="Tabla F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0" i="2" l="1"/>
  <c r="F141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26" i="2"/>
  <c r="E141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25" i="2"/>
  <c r="C101" i="2"/>
  <c r="D101" i="2"/>
  <c r="E101" i="2"/>
  <c r="B101" i="2"/>
  <c r="B116" i="2"/>
  <c r="E108" i="2"/>
  <c r="C103" i="2"/>
  <c r="F95" i="2"/>
  <c r="F96" i="2"/>
  <c r="F99" i="2"/>
  <c r="F100" i="2"/>
  <c r="F94" i="2"/>
  <c r="C100" i="2"/>
  <c r="D100" i="2"/>
  <c r="E100" i="2"/>
  <c r="B100" i="2"/>
  <c r="C99" i="2"/>
  <c r="D99" i="2"/>
  <c r="E99" i="2"/>
  <c r="B99" i="2"/>
  <c r="C98" i="2"/>
  <c r="D98" i="2"/>
  <c r="E98" i="2"/>
  <c r="B98" i="2"/>
  <c r="C97" i="2"/>
  <c r="D97" i="2"/>
  <c r="E97" i="2"/>
  <c r="B97" i="2"/>
  <c r="C96" i="2"/>
  <c r="D96" i="2"/>
  <c r="E96" i="2"/>
  <c r="B96" i="2"/>
  <c r="B83" i="2"/>
  <c r="C95" i="2"/>
  <c r="D95" i="2"/>
  <c r="E95" i="2"/>
  <c r="B95" i="2"/>
  <c r="C94" i="2"/>
  <c r="D94" i="2"/>
  <c r="E94" i="2"/>
  <c r="B94" i="2"/>
  <c r="E79" i="2"/>
  <c r="F79" i="2" s="1"/>
  <c r="E80" i="2"/>
  <c r="F80" i="2" s="1"/>
  <c r="E81" i="2"/>
  <c r="F81" i="2" s="1"/>
  <c r="E78" i="2"/>
  <c r="F78" i="2" s="1"/>
  <c r="B79" i="2"/>
  <c r="B80" i="2"/>
  <c r="B81" i="2"/>
  <c r="B78" i="2"/>
  <c r="G24" i="4"/>
  <c r="E25" i="4"/>
  <c r="E26" i="4"/>
  <c r="E27" i="4"/>
  <c r="E24" i="4"/>
  <c r="D28" i="4"/>
  <c r="B28" i="4"/>
  <c r="G53" i="2" l="1"/>
  <c r="G52" i="2"/>
  <c r="G51" i="2"/>
  <c r="G49" i="2"/>
  <c r="G50" i="2"/>
  <c r="G48" i="2"/>
  <c r="M7" i="2"/>
  <c r="N7" i="2"/>
  <c r="O7" i="2"/>
  <c r="M6" i="2"/>
  <c r="N6" i="2"/>
  <c r="O6" i="2"/>
  <c r="L6" i="2"/>
  <c r="L7" i="2" s="1"/>
  <c r="P7" i="2" s="1"/>
  <c r="E44" i="2"/>
  <c r="G29" i="2"/>
  <c r="B29" i="2"/>
  <c r="E29" i="2" s="1"/>
  <c r="B23" i="2"/>
  <c r="B31" i="2" s="1"/>
  <c r="E31" i="2" s="1"/>
  <c r="B22" i="2"/>
  <c r="B30" i="2" s="1"/>
  <c r="E30" i="2" s="1"/>
  <c r="B21" i="2"/>
  <c r="B20" i="2"/>
  <c r="P6" i="2" l="1"/>
  <c r="B24" i="2" s="1"/>
  <c r="B32" i="2" l="1"/>
  <c r="B25" i="2"/>
  <c r="B33" i="2" s="1"/>
  <c r="E33" i="2" s="1"/>
  <c r="B61" i="2" l="1"/>
  <c r="F31" i="2"/>
  <c r="E45" i="2"/>
  <c r="F30" i="2"/>
  <c r="F29" i="2"/>
  <c r="E32" i="2"/>
  <c r="F32" i="2" s="1"/>
  <c r="B34" i="2"/>
  <c r="F65" i="2" l="1"/>
  <c r="G65" i="2"/>
  <c r="H65" i="2"/>
  <c r="F63" i="2"/>
  <c r="G63" i="2"/>
  <c r="H63" i="2"/>
  <c r="E65" i="2"/>
  <c r="E63" i="2"/>
</calcChain>
</file>

<file path=xl/sharedStrings.xml><?xml version="1.0" encoding="utf-8"?>
<sst xmlns="http://schemas.openxmlformats.org/spreadsheetml/2006/main" count="307" uniqueCount="208">
  <si>
    <t>UNIVERSIDAD NACIONAL DE CHIMBORAZO</t>
  </si>
  <si>
    <t>FACULTAD DE INGENIERÍA</t>
  </si>
  <si>
    <t>CARRERA DE INGENIERÍA AMBIENTAL</t>
  </si>
  <si>
    <r>
      <rPr>
        <b/>
        <sz val="11"/>
        <color rgb="FFFF0000"/>
        <rFont val="Calibri"/>
        <family val="2"/>
        <scheme val="minor"/>
      </rPr>
      <t>ASIGNATURA:</t>
    </r>
    <r>
      <rPr>
        <sz val="11"/>
        <color theme="1"/>
        <rFont val="Calibri"/>
        <family val="2"/>
        <scheme val="minor"/>
      </rPr>
      <t xml:space="preserve"> DISEÑO EXPERIMENTAL</t>
    </r>
  </si>
  <si>
    <t>A</t>
  </si>
  <si>
    <t>B</t>
  </si>
  <si>
    <t>C</t>
  </si>
  <si>
    <t>D</t>
  </si>
  <si>
    <t>DESCOMPOSICIÓN DE LA VARIABILIDAD</t>
  </si>
  <si>
    <t>SCT</t>
  </si>
  <si>
    <t>SCF</t>
  </si>
  <si>
    <t>SCC</t>
  </si>
  <si>
    <t>SCE</t>
  </si>
  <si>
    <t>SCL</t>
  </si>
  <si>
    <t>FV</t>
  </si>
  <si>
    <t>SC</t>
  </si>
  <si>
    <t>GL</t>
  </si>
  <si>
    <t>CM</t>
  </si>
  <si>
    <t>F0</t>
  </si>
  <si>
    <t>Error</t>
  </si>
  <si>
    <t>Total</t>
  </si>
  <si>
    <t>Ftabla</t>
  </si>
  <si>
    <t>ETAPAS DEL DISEÑO DE EXPERIMENTOS</t>
  </si>
  <si>
    <t>1.- Planeación y realización</t>
  </si>
  <si>
    <t xml:space="preserve">2.- Análisis: </t>
  </si>
  <si>
    <t>Técnicas Estadísticas</t>
  </si>
  <si>
    <r>
      <rPr>
        <b/>
        <sz val="11"/>
        <color rgb="FFFF0000"/>
        <rFont val="Calibri"/>
        <family val="2"/>
        <scheme val="minor"/>
      </rPr>
      <t>Modelo Estadístico:</t>
    </r>
    <r>
      <rPr>
        <sz val="11"/>
        <color theme="1"/>
        <rFont val="Calibri"/>
        <family val="2"/>
        <scheme val="minor"/>
      </rPr>
      <t xml:space="preserve">  </t>
    </r>
  </si>
  <si>
    <t>Parámetros:</t>
  </si>
  <si>
    <t xml:space="preserve"> </t>
  </si>
  <si>
    <t>Hipótesis:</t>
  </si>
  <si>
    <r>
      <t>•</t>
    </r>
    <r>
      <rPr>
        <i/>
        <sz val="12"/>
        <color rgb="FF000000"/>
        <rFont val="Calibri"/>
        <family val="2"/>
        <scheme val="minor"/>
      </rPr>
      <t>H</t>
    </r>
    <r>
      <rPr>
        <sz val="12"/>
        <color rgb="FF000000"/>
        <rFont val="Calibri"/>
        <family val="2"/>
        <scheme val="minor"/>
      </rPr>
      <t xml:space="preserve">0 : </t>
    </r>
    <r>
      <rPr>
        <sz val="12"/>
        <color rgb="FF000000"/>
        <rFont val="Calibri"/>
        <family val="2"/>
      </rPr>
      <t>µ</t>
    </r>
    <r>
      <rPr>
        <i/>
        <sz val="12"/>
        <color rgb="FF000000"/>
        <rFont val="Calibri"/>
        <family val="2"/>
        <scheme val="minor"/>
      </rPr>
      <t xml:space="preserve">A </t>
    </r>
    <r>
      <rPr>
        <sz val="12"/>
        <color rgb="FF000000"/>
        <rFont val="Calibri"/>
        <family val="2"/>
        <scheme val="minor"/>
      </rPr>
      <t>= µ</t>
    </r>
    <r>
      <rPr>
        <i/>
        <sz val="12"/>
        <color rgb="FF000000"/>
        <rFont val="Calibri"/>
        <family val="2"/>
        <scheme val="minor"/>
      </rPr>
      <t xml:space="preserve">B </t>
    </r>
    <r>
      <rPr>
        <sz val="12"/>
        <color rgb="FF000000"/>
        <rFont val="Calibri"/>
        <family val="2"/>
        <scheme val="minor"/>
      </rPr>
      <t xml:space="preserve">= </t>
    </r>
    <r>
      <rPr>
        <sz val="12"/>
        <color rgb="FF000000"/>
        <rFont val="Calibri"/>
        <family val="2"/>
      </rPr>
      <t>µ</t>
    </r>
    <r>
      <rPr>
        <i/>
        <sz val="12"/>
        <color rgb="FF000000"/>
        <rFont val="Calibri"/>
        <family val="2"/>
        <scheme val="minor"/>
      </rPr>
      <t xml:space="preserve">C </t>
    </r>
    <r>
      <rPr>
        <sz val="12"/>
        <color rgb="FF000000"/>
        <rFont val="Calibri"/>
        <family val="2"/>
        <scheme val="minor"/>
      </rPr>
      <t xml:space="preserve">= </t>
    </r>
    <r>
      <rPr>
        <sz val="12"/>
        <color rgb="FF000000"/>
        <rFont val="Symbol"/>
        <family val="1"/>
        <charset val="2"/>
      </rPr>
      <t xml:space="preserve"> </t>
    </r>
    <r>
      <rPr>
        <sz val="12"/>
        <color rgb="FF000000"/>
        <rFont val="Calibri"/>
        <family val="2"/>
      </rPr>
      <t>µ</t>
    </r>
    <r>
      <rPr>
        <i/>
        <sz val="12"/>
        <color rgb="FF000000"/>
        <rFont val="Calibri"/>
        <family val="2"/>
        <scheme val="minor"/>
      </rPr>
      <t xml:space="preserve">D </t>
    </r>
    <r>
      <rPr>
        <sz val="12"/>
        <color rgb="FF000000"/>
        <rFont val="Calibri"/>
        <family val="2"/>
        <scheme val="minor"/>
      </rPr>
      <t>= u</t>
    </r>
  </si>
  <si>
    <r>
      <t>•</t>
    </r>
    <r>
      <rPr>
        <i/>
        <sz val="11"/>
        <color rgb="FF000000"/>
        <rFont val="Calibri"/>
        <family val="2"/>
        <scheme val="minor"/>
      </rPr>
      <t xml:space="preserve">HA </t>
    </r>
    <r>
      <rPr>
        <sz val="11"/>
        <color rgb="FF000000"/>
        <rFont val="Calibri"/>
        <family val="2"/>
        <scheme val="minor"/>
      </rPr>
      <t xml:space="preserve">: </t>
    </r>
    <r>
      <rPr>
        <sz val="11"/>
        <color rgb="FF000000"/>
        <rFont val="Calibri"/>
        <family val="2"/>
      </rPr>
      <t>µ</t>
    </r>
    <r>
      <rPr>
        <i/>
        <sz val="11"/>
        <color rgb="FF000000"/>
        <rFont val="Calibri"/>
        <family val="2"/>
        <scheme val="minor"/>
      </rPr>
      <t>i ≠</t>
    </r>
    <r>
      <rPr>
        <sz val="11"/>
        <color rgb="FF000000"/>
        <rFont val="Calibri"/>
        <family val="2"/>
        <scheme val="minor"/>
      </rPr>
      <t xml:space="preserve">0 para algún </t>
    </r>
    <r>
      <rPr>
        <i/>
        <sz val="11"/>
        <color rgb="FF000000"/>
        <rFont val="Calibri"/>
        <family val="2"/>
        <scheme val="minor"/>
      </rPr>
      <t xml:space="preserve">i </t>
    </r>
    <r>
      <rPr>
        <sz val="11"/>
        <color rgb="FF000000"/>
        <rFont val="Calibri"/>
        <family val="2"/>
        <scheme val="minor"/>
      </rPr>
      <t xml:space="preserve">= </t>
    </r>
    <r>
      <rPr>
        <i/>
        <sz val="11"/>
        <color rgb="FF000000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B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C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D</t>
    </r>
  </si>
  <si>
    <t>INTERPRETACIÓN</t>
  </si>
  <si>
    <r>
      <rPr>
        <b/>
        <sz val="11"/>
        <color rgb="FFFF0000"/>
        <rFont val="Calibri"/>
        <family val="2"/>
        <scheme val="minor"/>
      </rPr>
      <t>TEMA:</t>
    </r>
    <r>
      <rPr>
        <sz val="11"/>
        <color theme="1"/>
        <rFont val="Calibri"/>
        <family val="2"/>
        <scheme val="minor"/>
      </rPr>
      <t xml:space="preserve"> DISEÑO EN CUADRADO GRECO LATINO</t>
    </r>
  </si>
  <si>
    <t>vehículo</t>
  </si>
  <si>
    <t>v1</t>
  </si>
  <si>
    <t>v2</t>
  </si>
  <si>
    <t>v3</t>
  </si>
  <si>
    <t>v4</t>
  </si>
  <si>
    <t>c1</t>
  </si>
  <si>
    <t>c2</t>
  </si>
  <si>
    <t>c3</t>
  </si>
  <si>
    <t>c4</t>
  </si>
  <si>
    <t>α</t>
  </si>
  <si>
    <t>β</t>
  </si>
  <si>
    <t>δ</t>
  </si>
  <si>
    <t>γ</t>
  </si>
  <si>
    <t>total</t>
  </si>
  <si>
    <t>total_cuad</t>
  </si>
  <si>
    <t>SCG</t>
  </si>
  <si>
    <t>Vehículos</t>
  </si>
  <si>
    <t>Conductor</t>
  </si>
  <si>
    <t>Tipo_Gasolina</t>
  </si>
  <si>
    <t>Tipo_Carretera</t>
  </si>
  <si>
    <t>Y=</t>
  </si>
  <si>
    <t>u</t>
  </si>
  <si>
    <t>ti</t>
  </si>
  <si>
    <t>bj</t>
  </si>
  <si>
    <t>Lk</t>
  </si>
  <si>
    <t>Yijkl=u+ti+bj+Lk+gl+e</t>
  </si>
  <si>
    <t>gl</t>
  </si>
  <si>
    <t>e</t>
  </si>
  <si>
    <t>Conductores</t>
  </si>
  <si>
    <t>Bloque 1:Filas</t>
  </si>
  <si>
    <t xml:space="preserve">bloque 2:Columnas </t>
  </si>
  <si>
    <t xml:space="preserve">Bloqu3: Griegas </t>
  </si>
  <si>
    <t>Tratamiento:</t>
  </si>
  <si>
    <r>
      <rPr>
        <b/>
        <sz val="11"/>
        <color rgb="FFFF0000"/>
        <rFont val="Calibri"/>
        <family val="2"/>
        <scheme val="minor"/>
      </rPr>
      <t>Elegir la variable respuesta:</t>
    </r>
    <r>
      <rPr>
        <sz val="11"/>
        <color rgb="FFFF0000"/>
        <rFont val="Calibri"/>
        <family val="2"/>
        <scheme val="minor"/>
      </rPr>
      <t xml:space="preserve"> </t>
    </r>
  </si>
  <si>
    <r>
      <t>Tratamientos:</t>
    </r>
    <r>
      <rPr>
        <sz val="11"/>
        <color theme="1"/>
        <rFont val="Calibri"/>
        <family val="2"/>
        <scheme val="minor"/>
      </rPr>
      <t xml:space="preserve"> </t>
    </r>
  </si>
  <si>
    <t xml:space="preserve">Factor Fila: </t>
  </si>
  <si>
    <t>Factor columna:</t>
  </si>
  <si>
    <t xml:space="preserve">Letra griega: </t>
  </si>
  <si>
    <t>Seleccionar los niveles de cada factor:</t>
  </si>
  <si>
    <t xml:space="preserve">Diseño experimental adecuado a los factores que se tienen y al objetivo del experimento: </t>
  </si>
  <si>
    <t>Problema</t>
  </si>
  <si>
    <t>Verificar si existe diferencia significativa entre las millas recorridas por galón, entre las gasolinas</t>
  </si>
  <si>
    <t>millas recorridas</t>
  </si>
  <si>
    <t>Tipo de Gasolina A, B, C, D</t>
  </si>
  <si>
    <t>Tipo de vehículo</t>
  </si>
  <si>
    <t>Tipo de carretera</t>
  </si>
  <si>
    <t>dcgl</t>
  </si>
  <si>
    <t>media del experimento</t>
  </si>
  <si>
    <t>efecto del tipo de vehículo</t>
  </si>
  <si>
    <t>efecto del tipo de conductor</t>
  </si>
  <si>
    <t>efecto del tipo de gasolina</t>
  </si>
  <si>
    <t>efecto del tipo de carretera</t>
  </si>
  <si>
    <t>error experimental</t>
  </si>
  <si>
    <t>H0: En promedio las millas recorridas por galón son iguales con los cuatro tipos de gasolina a, B, C, D</t>
  </si>
  <si>
    <t>H1: por lo menos una es diferente</t>
  </si>
  <si>
    <t>LSD TIPO DE GASOLINA</t>
  </si>
  <si>
    <t>HIPOTESIS</t>
  </si>
  <si>
    <t>H0:ua=ub</t>
  </si>
  <si>
    <t>H0:ua=uc</t>
  </si>
  <si>
    <t>H0:ua=ud</t>
  </si>
  <si>
    <t>H0=ub=uc</t>
  </si>
  <si>
    <t>H0;ub=ud</t>
  </si>
  <si>
    <t>H0:uc=ud</t>
  </si>
  <si>
    <t>h1:ua dif ub</t>
  </si>
  <si>
    <t>h1:ua dif ud</t>
  </si>
  <si>
    <t>h1:ub dif uc</t>
  </si>
  <si>
    <t>h1:ub dif ud</t>
  </si>
  <si>
    <t>h1:uc dif ud</t>
  </si>
  <si>
    <t>h1: ua dif uc</t>
  </si>
  <si>
    <t>t0,025;3</t>
  </si>
  <si>
    <t>LSD</t>
  </si>
  <si>
    <t>Diferencia poblacional</t>
  </si>
  <si>
    <t>diferencia muestral</t>
  </si>
  <si>
    <t>Observación</t>
  </si>
  <si>
    <t>Interpretación</t>
  </si>
  <si>
    <t>ua-ub</t>
  </si>
  <si>
    <t>ua-uc</t>
  </si>
  <si>
    <t>ua-ud</t>
  </si>
  <si>
    <t>ub-uc</t>
  </si>
  <si>
    <t>ub-ud</t>
  </si>
  <si>
    <t>uc-ud</t>
  </si>
  <si>
    <t>ua</t>
  </si>
  <si>
    <t>ub</t>
  </si>
  <si>
    <t>uc</t>
  </si>
  <si>
    <t>ud</t>
  </si>
  <si>
    <t>GRAFICO DE MEDIAS</t>
  </si>
  <si>
    <t>cOEFICIENTE</t>
  </si>
  <si>
    <t>LS</t>
  </si>
  <si>
    <t>LC</t>
  </si>
  <si>
    <t>LI</t>
  </si>
  <si>
    <t>ANOVA-DCGL</t>
  </si>
  <si>
    <t>2,75&lt;9,28 se acepta h0, No hay diferencia entre los tipos de vehículos con respecto a las millas recorridas por galón</t>
  </si>
  <si>
    <t>1,08&lt;9,28 se acepta h0, No hay diferencia entre los conductores con respecto a las millas recorridas por galón</t>
  </si>
  <si>
    <t xml:space="preserve">1,25&lt;9,28 se acepta h0, no hay diferencia entre el tipo de carretera con respecto a las millas recorridas por galón </t>
  </si>
  <si>
    <t>18,58&gt;9,28 se rechaza ho, Si hay diferencia entre los tipos de gasolina A, B, C y D con respecto a las millas recorridas por galón</t>
  </si>
  <si>
    <t>Media</t>
  </si>
  <si>
    <t>&gt;</t>
  </si>
  <si>
    <t>&lt;</t>
  </si>
  <si>
    <t>Significativo</t>
  </si>
  <si>
    <t>No significativo</t>
  </si>
  <si>
    <r>
      <t xml:space="preserve">Se rechaza h0, ua </t>
    </r>
    <r>
      <rPr>
        <sz val="11"/>
        <color theme="1"/>
        <rFont val="Aptos Narrow"/>
        <family val="2"/>
      </rPr>
      <t>≠</t>
    </r>
    <r>
      <rPr>
        <sz val="11"/>
        <color theme="1"/>
        <rFont val="Calibri"/>
        <family val="2"/>
      </rPr>
      <t>ub</t>
    </r>
  </si>
  <si>
    <t>Se acepta h0, ua=uc</t>
  </si>
  <si>
    <t>Se acepta h0, ua=ud</t>
  </si>
  <si>
    <t>Se rechaza h0, ub ≠uc</t>
  </si>
  <si>
    <t>Se rechaza h0, ub ≠ud</t>
  </si>
  <si>
    <t>Se acepta h0, uc=ud</t>
  </si>
  <si>
    <t>El tipo B es diferente presenta un mayor rendimiento alcanzando un promedio de 18 a 22,5 m,illas recorridas por galón</t>
  </si>
  <si>
    <r>
      <rPr>
        <sz val="11"/>
        <color rgb="FFFF0000"/>
        <rFont val="Calibri"/>
        <family val="2"/>
        <scheme val="minor"/>
      </rPr>
      <t>Interpretación:</t>
    </r>
    <r>
      <rPr>
        <sz val="11"/>
        <color theme="1"/>
        <rFont val="Calibri"/>
        <family val="2"/>
        <scheme val="minor"/>
      </rPr>
      <t xml:space="preserve"> Estadisticamente los tipos de gasolina A, C y D son iguales con respecto al promedio de millas recorridas por galón</t>
    </r>
  </si>
  <si>
    <t>No se considera como variables significativas el tipo de vehículo, el conductor y el tipo de carretera</t>
  </si>
  <si>
    <t>Análisis de varianza de dos factores con una sola muestra por grupo</t>
  </si>
  <si>
    <t>RESUMEN</t>
  </si>
  <si>
    <t>Cuenta</t>
  </si>
  <si>
    <t>Suma</t>
  </si>
  <si>
    <t>Promedio</t>
  </si>
  <si>
    <t>Varianza</t>
  </si>
  <si>
    <t>Fila 1</t>
  </si>
  <si>
    <t>Fila 2</t>
  </si>
  <si>
    <t>Fila 3</t>
  </si>
  <si>
    <t>Fila 4</t>
  </si>
  <si>
    <t>Columna 1</t>
  </si>
  <si>
    <t>Columna 2</t>
  </si>
  <si>
    <t>Columna 3</t>
  </si>
  <si>
    <t>Columna 4</t>
  </si>
  <si>
    <t>ANÁLISIS DE VARIANZA</t>
  </si>
  <si>
    <t>Origen de las variaciones</t>
  </si>
  <si>
    <t>Suma de cuadrados</t>
  </si>
  <si>
    <t>Grados de libertad</t>
  </si>
  <si>
    <t>Promedio de los cuadrados</t>
  </si>
  <si>
    <t>F</t>
  </si>
  <si>
    <t>Probabilidad</t>
  </si>
  <si>
    <t>Valor crítico para F</t>
  </si>
  <si>
    <t>Filas</t>
  </si>
  <si>
    <t>Columnas</t>
  </si>
  <si>
    <t>latinas</t>
  </si>
  <si>
    <t>griegas</t>
  </si>
  <si>
    <t>Análisis de varianza de un factor</t>
  </si>
  <si>
    <t>Grupos</t>
  </si>
  <si>
    <t>Entre grupos</t>
  </si>
  <si>
    <t>Dentro de los grupos</t>
  </si>
  <si>
    <t>SUPUESTOS DEL MODELO</t>
  </si>
  <si>
    <t>1) SUPUESTOS DE NORMALIDAD</t>
  </si>
  <si>
    <t>DATOS</t>
  </si>
  <si>
    <t>Residuo</t>
  </si>
  <si>
    <t>ri</t>
  </si>
  <si>
    <t>i</t>
  </si>
  <si>
    <t>(i-0,5)/4</t>
  </si>
  <si>
    <t>Z</t>
  </si>
  <si>
    <t>Se distribuyen normalmente</t>
  </si>
  <si>
    <t>2) Homocedasticidad</t>
  </si>
  <si>
    <t>SUMA</t>
  </si>
  <si>
    <t>SUMA_CUADRAD</t>
  </si>
  <si>
    <t>SUMA_CUAD_TRAT</t>
  </si>
  <si>
    <t>Varianza de trat</t>
  </si>
  <si>
    <t>ln(varianza trat)</t>
  </si>
  <si>
    <t>(r-1)ln(var_trat)</t>
  </si>
  <si>
    <t>1/(r-1)</t>
  </si>
  <si>
    <t>Chi critico</t>
  </si>
  <si>
    <t>INVCHI.CD</t>
  </si>
  <si>
    <t>0,05;2</t>
  </si>
  <si>
    <t xml:space="preserve">Interpretación: </t>
  </si>
  <si>
    <t>Las varianzas poblacionales son iguales</t>
  </si>
  <si>
    <t xml:space="preserve">como 1,32&lt;7,81se acepta H0; </t>
  </si>
  <si>
    <t>3) Supuesto independencia</t>
  </si>
  <si>
    <t>Cálculo de Durbin Watson</t>
  </si>
  <si>
    <t>H0: La correlación entre residuos es independiente</t>
  </si>
  <si>
    <t>Observado</t>
  </si>
  <si>
    <t>Predicho</t>
  </si>
  <si>
    <t>H1: La correlación entre residuos es dependiente</t>
  </si>
  <si>
    <t>d</t>
  </si>
  <si>
    <t>dl</t>
  </si>
  <si>
    <t>du</t>
  </si>
  <si>
    <t>eij</t>
  </si>
  <si>
    <t>eij^2</t>
  </si>
  <si>
    <t>2,23&gt;1,93 se acepta h0, la correlación enttre residuos es independiente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</si>
</sst>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.000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Symbol"/>
      <family val="1"/>
      <charset val="2"/>
    </font>
    <font>
      <sz val="11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17"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0" borderId="0" xfId="0" applyFont="1"/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3" xfId="0" applyBorder="1"/>
    <xf numFmtId="0" fontId="3" fillId="0" borderId="4" xfId="0" applyFont="1" applyBorder="1"/>
    <xf numFmtId="0" fontId="0" fillId="0" borderId="4" xfId="0" applyBorder="1"/>
    <xf numFmtId="0" fontId="2" fillId="0" borderId="5" xfId="0" applyFont="1" applyBorder="1"/>
    <xf numFmtId="0" fontId="0" fillId="0" borderId="5" xfId="0" applyBorder="1"/>
    <xf numFmtId="0" fontId="0" fillId="0" borderId="0" xfId="0" applyAlignment="1">
      <alignment horizontal="left"/>
    </xf>
    <xf numFmtId="0" fontId="3" fillId="0" borderId="5" xfId="0" applyFont="1" applyBorder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0" fillId="0" borderId="6" xfId="0" applyBorder="1"/>
    <xf numFmtId="0" fontId="2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2" fillId="10" borderId="1" xfId="0" applyFont="1" applyFill="1" applyBorder="1" applyAlignment="1">
      <alignment horizontal="center"/>
    </xf>
    <xf numFmtId="164" fontId="0" fillId="0" borderId="0" xfId="1" applyNumberFormat="1" applyFont="1" applyBorder="1"/>
    <xf numFmtId="10" fontId="0" fillId="0" borderId="0" xfId="1" applyNumberFormat="1" applyFont="1" applyBorder="1"/>
    <xf numFmtId="0" fontId="0" fillId="0" borderId="0" xfId="0" applyAlignment="1">
      <alignment wrapText="1"/>
    </xf>
    <xf numFmtId="9" fontId="0" fillId="0" borderId="0" xfId="1" applyFont="1" applyBorder="1"/>
    <xf numFmtId="165" fontId="0" fillId="0" borderId="0" xfId="0" applyNumberFormat="1" applyAlignment="1">
      <alignment horizontal="center"/>
    </xf>
    <xf numFmtId="0" fontId="3" fillId="0" borderId="5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17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0" fillId="3" borderId="0" xfId="0" applyFill="1"/>
    <xf numFmtId="166" fontId="0" fillId="3" borderId="0" xfId="1" applyNumberFormat="1" applyFont="1" applyFill="1" applyBorder="1"/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9" xfId="0" applyFill="1" applyBorder="1" applyAlignment="1"/>
    <xf numFmtId="0" fontId="17" fillId="0" borderId="10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3" borderId="1" xfId="0" applyFill="1" applyBorder="1"/>
    <xf numFmtId="0" fontId="0" fillId="0" borderId="7" xfId="0" applyBorder="1" applyAlignment="1">
      <alignment horizontal="center"/>
    </xf>
    <xf numFmtId="0" fontId="0" fillId="3" borderId="0" xfId="0" applyFill="1" applyBorder="1"/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0" fillId="0" borderId="1" xfId="0" applyBorder="1"/>
    <xf numFmtId="0" fontId="21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 wrapText="1"/>
    </xf>
    <xf numFmtId="2" fontId="0" fillId="3" borderId="0" xfId="0" applyNumberFormat="1" applyFill="1"/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/>
    <xf numFmtId="0" fontId="2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Tipo de Gasolina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Anova!$E$62:$H$62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Anova!$E$63:$H$63</c:f>
              <c:numCache>
                <c:formatCode>0.00</c:formatCode>
                <c:ptCount val="4"/>
                <c:pt idx="0">
                  <c:v>17.750329363228186</c:v>
                </c:pt>
                <c:pt idx="1">
                  <c:v>22.500329363228186</c:v>
                </c:pt>
                <c:pt idx="2">
                  <c:v>15.250329363228184</c:v>
                </c:pt>
                <c:pt idx="3">
                  <c:v>17.500329363228186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7A-4927-A957-57230868637B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Anova!$E$62:$H$62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Anova!$E$64:$H$64</c:f>
              <c:numCache>
                <c:formatCode>General</c:formatCode>
                <c:ptCount val="4"/>
                <c:pt idx="0">
                  <c:v>15.5</c:v>
                </c:pt>
                <c:pt idx="1">
                  <c:v>20.25</c:v>
                </c:pt>
                <c:pt idx="2">
                  <c:v>13</c:v>
                </c:pt>
                <c:pt idx="3">
                  <c:v>15.25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A-4927-A957-57230868637B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Anova!$E$62:$H$62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Anova!$E$65:$H$65</c:f>
              <c:numCache>
                <c:formatCode>0.00</c:formatCode>
                <c:ptCount val="4"/>
                <c:pt idx="0">
                  <c:v>13.249670636771816</c:v>
                </c:pt>
                <c:pt idx="1">
                  <c:v>17.999670636771814</c:v>
                </c:pt>
                <c:pt idx="2">
                  <c:v>10.749670636771816</c:v>
                </c:pt>
                <c:pt idx="3">
                  <c:v>12.999670636771816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A-4927-A957-572308686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468349663"/>
        <c:axId val="468350143"/>
      </c:stockChart>
      <c:catAx>
        <c:axId val="4683496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Tipo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68350143"/>
        <c:crosses val="autoZero"/>
        <c:auto val="1"/>
        <c:lblAlgn val="ctr"/>
        <c:lblOffset val="100"/>
        <c:noMultiLvlLbl val="0"/>
      </c:catAx>
      <c:valAx>
        <c:axId val="46835014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millas recorridas por galón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68349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Normalidad C1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Anova!$C$78:$C$81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Anova!$F$78:$F$81</c:f>
              <c:numCache>
                <c:formatCode>0.00</c:formatCode>
                <c:ptCount val="4"/>
                <c:pt idx="0">
                  <c:v>-1.1503493803760083</c:v>
                </c:pt>
                <c:pt idx="1">
                  <c:v>-0.3186393639643752</c:v>
                </c:pt>
                <c:pt idx="2">
                  <c:v>0.3186393639643752</c:v>
                </c:pt>
                <c:pt idx="3">
                  <c:v>1.1503493803760083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F0-4450-BB03-9DCAD5EFE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974815"/>
        <c:axId val="477971935"/>
      </c:scatterChart>
      <c:valAx>
        <c:axId val="477974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77971935"/>
        <c:crosses val="autoZero"/>
        <c:crossBetween val="midCat"/>
      </c:valAx>
      <c:valAx>
        <c:axId val="477971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77974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emf"/><Relationship Id="rId7" Type="http://schemas.openxmlformats.org/officeDocument/2006/relationships/image" Target="../media/image6.png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</xdr:row>
      <xdr:rowOff>47625</xdr:rowOff>
    </xdr:from>
    <xdr:to>
      <xdr:col>7</xdr:col>
      <xdr:colOff>666750</xdr:colOff>
      <xdr:row>11</xdr:row>
      <xdr:rowOff>104775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78EF69C-964D-4C92-BAFC-E142686F5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190625"/>
          <a:ext cx="59912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133350</xdr:rowOff>
    </xdr:from>
    <xdr:to>
      <xdr:col>8</xdr:col>
      <xdr:colOff>28575</xdr:colOff>
      <xdr:row>17</xdr:row>
      <xdr:rowOff>161925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F67D6159-163A-4DC0-9C7B-53F5B086E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9850"/>
          <a:ext cx="6124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180975</xdr:rowOff>
    </xdr:from>
    <xdr:to>
      <xdr:col>0</xdr:col>
      <xdr:colOff>790575</xdr:colOff>
      <xdr:row>16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198F48-4D00-4445-A25F-A2C5F75BE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66975"/>
          <a:ext cx="7905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152400</xdr:rowOff>
    </xdr:from>
    <xdr:to>
      <xdr:col>8</xdr:col>
      <xdr:colOff>0</xdr:colOff>
      <xdr:row>8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B85BF3-2693-41A3-93EB-4AF1F2C12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485900"/>
          <a:ext cx="12858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7</xdr:col>
      <xdr:colOff>463795</xdr:colOff>
      <xdr:row>5</xdr:row>
      <xdr:rowOff>28575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34F747F-07A7-4C1C-82AB-49F34886E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24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17</xdr:col>
      <xdr:colOff>714375</xdr:colOff>
      <xdr:row>33</xdr:row>
      <xdr:rowOff>161925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69655A9-6537-4213-AEBA-F662EA1C1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3162300"/>
          <a:ext cx="5286375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128220</xdr:colOff>
      <xdr:row>54</xdr:row>
      <xdr:rowOff>5861</xdr:rowOff>
    </xdr:from>
    <xdr:to>
      <xdr:col>13</xdr:col>
      <xdr:colOff>164855</xdr:colOff>
      <xdr:row>68</xdr:row>
      <xdr:rowOff>82061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340809-6B5F-79C5-4A84-1A5838044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201491</xdr:colOff>
      <xdr:row>72</xdr:row>
      <xdr:rowOff>130418</xdr:rowOff>
    </xdr:from>
    <xdr:to>
      <xdr:col>11</xdr:col>
      <xdr:colOff>479914</xdr:colOff>
      <xdr:row>87</xdr:row>
      <xdr:rowOff>16118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134FD27-1277-CE9E-DBC5-15AAE1B008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0</xdr:colOff>
      <xdr:row>102</xdr:row>
      <xdr:rowOff>0</xdr:rowOff>
    </xdr:from>
    <xdr:ext cx="1211580" cy="44196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9D4A1219-053C-4A55-AF76-97FCC8321C3E}"/>
                </a:ext>
              </a:extLst>
            </xdr:cNvPr>
            <xdr:cNvSpPr txBox="1"/>
          </xdr:nvSpPr>
          <xdr:spPr>
            <a:xfrm>
              <a:off x="0" y="19929231"/>
              <a:ext cx="1211580" cy="44196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EC" sz="1600" b="1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𝒑</m:t>
                        </m:r>
                      </m:sub>
                      <m:sup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bSup>
                    <m:r>
                      <a:rPr lang="es-ES" sz="1600" b="1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6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𝑺𝑪𝒊</m:t>
                        </m:r>
                      </m:num>
                      <m:den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𝑵</m:t>
                        </m:r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es-EC" sz="1600" b="1"/>
            </a:p>
          </xdr:txBody>
        </xdr:sp>
      </mc:Choice>
      <mc:Fallback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9D4A1219-053C-4A55-AF76-97FCC8321C3E}"/>
                </a:ext>
              </a:extLst>
            </xdr:cNvPr>
            <xdr:cNvSpPr txBox="1"/>
          </xdr:nvSpPr>
          <xdr:spPr>
            <a:xfrm>
              <a:off x="0" y="19929231"/>
              <a:ext cx="1211580" cy="44196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ES" sz="1600" b="1" i="0">
                  <a:latin typeface="Cambria Math" panose="02040503050406030204" pitchFamily="18" charset="0"/>
                </a:rPr>
                <a:t>𝑺</a:t>
              </a:r>
              <a:r>
                <a:rPr lang="es-EC" sz="1600" b="1" i="0">
                  <a:latin typeface="Cambria Math" panose="02040503050406030204" pitchFamily="18" charset="0"/>
                </a:rPr>
                <a:t>_</a:t>
              </a:r>
              <a:r>
                <a:rPr lang="es-ES" sz="1600" b="1" i="0">
                  <a:latin typeface="Cambria Math" panose="02040503050406030204" pitchFamily="18" charset="0"/>
                </a:rPr>
                <a:t>𝒑^𝟐=𝑺𝑪𝒊</a:t>
              </a:r>
              <a:r>
                <a:rPr lang="es-EC" sz="1600" b="1" i="0">
                  <a:latin typeface="Cambria Math" panose="02040503050406030204" pitchFamily="18" charset="0"/>
                </a:rPr>
                <a:t>/(</a:t>
              </a:r>
              <a:r>
                <a:rPr lang="es-ES" sz="1600" b="1" i="0">
                  <a:latin typeface="Cambria Math" panose="02040503050406030204" pitchFamily="18" charset="0"/>
                </a:rPr>
                <a:t>𝑵−𝒌</a:t>
              </a:r>
              <a:r>
                <a:rPr lang="es-EC" sz="1600" b="1" i="0">
                  <a:latin typeface="Cambria Math" panose="02040503050406030204" pitchFamily="18" charset="0"/>
                </a:rPr>
                <a:t>)</a:t>
              </a:r>
              <a:endParaRPr lang="es-EC" sz="1600" b="1"/>
            </a:p>
          </xdr:txBody>
        </xdr:sp>
      </mc:Fallback>
    </mc:AlternateContent>
    <xdr:clientData/>
  </xdr:oneCellAnchor>
  <xdr:twoCellAnchor editAs="oneCell">
    <xdr:from>
      <xdr:col>0</xdr:col>
      <xdr:colOff>0</xdr:colOff>
      <xdr:row>106</xdr:row>
      <xdr:rowOff>0</xdr:rowOff>
    </xdr:from>
    <xdr:to>
      <xdr:col>3</xdr:col>
      <xdr:colOff>255270</xdr:colOff>
      <xdr:row>111</xdr:row>
      <xdr:rowOff>182880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8FF1BA3-9DC0-4FB4-8C21-5802CDCEB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91231"/>
          <a:ext cx="3010193" cy="1135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812800</xdr:colOff>
      <xdr:row>122</xdr:row>
      <xdr:rowOff>6350</xdr:rowOff>
    </xdr:from>
    <xdr:ext cx="854786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B6581B12-402F-4D45-AF42-09E96335263E}"/>
                </a:ext>
              </a:extLst>
            </xdr:cNvPr>
            <xdr:cNvSpPr txBox="1"/>
          </xdr:nvSpPr>
          <xdr:spPr>
            <a:xfrm>
              <a:off x="2724150" y="23742650"/>
              <a:ext cx="854786" cy="191334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B6581B12-402F-4D45-AF42-09E96335263E}"/>
                </a:ext>
              </a:extLst>
            </xdr:cNvPr>
            <xdr:cNvSpPr txBox="1"/>
          </xdr:nvSpPr>
          <xdr:spPr>
            <a:xfrm>
              <a:off x="2724150" y="23742650"/>
              <a:ext cx="854786" cy="191334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𝑒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S" sz="1100" b="0" i="0">
                  <a:latin typeface="Cambria Math" panose="02040503050406030204" pitchFamily="18" charset="0"/>
                </a:rPr>
                <a:t>𝑖𝑗=𝑌_𝑖𝑗−𝑌 ̂_𝑖𝑗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0</xdr:colOff>
      <xdr:row>122</xdr:row>
      <xdr:rowOff>0</xdr:rowOff>
    </xdr:from>
    <xdr:ext cx="739561" cy="1753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1" name="CuadroTexto 40">
              <a:extLst>
                <a:ext uri="{FF2B5EF4-FFF2-40B4-BE49-F238E27FC236}">
                  <a16:creationId xmlns:a16="http://schemas.microsoft.com/office/drawing/2014/main" id="{682D390A-FF4B-479C-9CEA-7B02285B4985}"/>
                </a:ext>
              </a:extLst>
            </xdr:cNvPr>
            <xdr:cNvSpPr txBox="1"/>
          </xdr:nvSpPr>
          <xdr:spPr>
            <a:xfrm>
              <a:off x="4286250" y="23736300"/>
              <a:ext cx="739561" cy="175369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41" name="CuadroTexto 40">
              <a:extLst>
                <a:ext uri="{FF2B5EF4-FFF2-40B4-BE49-F238E27FC236}">
                  <a16:creationId xmlns:a16="http://schemas.microsoft.com/office/drawing/2014/main" id="{682D390A-FF4B-479C-9CEA-7B02285B4985}"/>
                </a:ext>
              </a:extLst>
            </xdr:cNvPr>
            <xdr:cNvSpPr txBox="1"/>
          </xdr:nvSpPr>
          <xdr:spPr>
            <a:xfrm>
              <a:off x="4286250" y="23736300"/>
              <a:ext cx="739561" cy="175369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s-ES" sz="1100" b="0" i="0">
                  <a:latin typeface="Cambria Math" panose="02040503050406030204" pitchFamily="18" charset="0"/>
                </a:rPr>
                <a:t>𝑒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S" sz="1100" b="0" i="0">
                  <a:latin typeface="Cambria Math" panose="02040503050406030204" pitchFamily="18" charset="0"/>
                </a:rPr>
                <a:t>𝑖−𝑒_(𝑖−1) )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s-ES" sz="1100" b="0" i="0">
                  <a:latin typeface="Cambria Math" panose="02040503050406030204" pitchFamily="18" charset="0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  <xdr:twoCellAnchor editAs="oneCell">
    <xdr:from>
      <xdr:col>7</xdr:col>
      <xdr:colOff>0</xdr:colOff>
      <xdr:row>124</xdr:row>
      <xdr:rowOff>0</xdr:rowOff>
    </xdr:from>
    <xdr:to>
      <xdr:col>10</xdr:col>
      <xdr:colOff>47625</xdr:colOff>
      <xdr:row>127</xdr:row>
      <xdr:rowOff>133350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D87E691D-685B-442E-BA8E-82F7360FC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24117300"/>
          <a:ext cx="23590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171450</xdr:colOff>
      <xdr:row>34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2D89C6-200D-41D1-AED9-C76BE04BC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67450" cy="647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18A6D-8142-4198-8080-41B5731FEB04}">
  <dimension ref="A1:K44"/>
  <sheetViews>
    <sheetView topLeftCell="A16" zoomScale="120" zoomScaleNormal="120" workbookViewId="0">
      <selection activeCell="C47" sqref="C47"/>
    </sheetView>
  </sheetViews>
  <sheetFormatPr baseColWidth="10" defaultRowHeight="15" x14ac:dyDescent="0.25"/>
  <sheetData>
    <row r="1" spans="1:11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x14ac:dyDescent="0.25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x14ac:dyDescent="0.25">
      <c r="A4" t="s">
        <v>3</v>
      </c>
    </row>
    <row r="5" spans="1:11" x14ac:dyDescent="0.25">
      <c r="A5" t="s">
        <v>33</v>
      </c>
    </row>
    <row r="6" spans="1:11" x14ac:dyDescent="0.25">
      <c r="A6" s="14"/>
      <c r="B6" s="16"/>
      <c r="C6" s="16"/>
      <c r="D6" s="16"/>
      <c r="E6" s="16"/>
      <c r="F6" s="16"/>
      <c r="G6" s="16"/>
      <c r="H6" s="16"/>
      <c r="I6" s="18"/>
    </row>
    <row r="7" spans="1:11" x14ac:dyDescent="0.25">
      <c r="A7" s="18"/>
      <c r="I7" s="18"/>
    </row>
    <row r="8" spans="1:11" x14ac:dyDescent="0.25">
      <c r="A8" s="18"/>
      <c r="I8" s="18"/>
    </row>
    <row r="9" spans="1:11" x14ac:dyDescent="0.25">
      <c r="A9" s="18"/>
      <c r="I9" s="18"/>
    </row>
    <row r="10" spans="1:11" x14ac:dyDescent="0.25">
      <c r="A10" s="18"/>
      <c r="I10" s="18"/>
    </row>
    <row r="11" spans="1:11" x14ac:dyDescent="0.25">
      <c r="A11" s="18"/>
      <c r="I11" s="18"/>
    </row>
    <row r="12" spans="1:11" x14ac:dyDescent="0.25">
      <c r="A12" s="18"/>
      <c r="F12" s="25"/>
      <c r="G12" s="25"/>
      <c r="H12" s="25"/>
      <c r="I12" s="18"/>
    </row>
    <row r="13" spans="1:11" x14ac:dyDescent="0.25">
      <c r="A13" s="27"/>
      <c r="B13" s="60"/>
      <c r="C13" s="60"/>
      <c r="D13" s="60"/>
      <c r="E13" s="60"/>
    </row>
    <row r="14" spans="1:11" x14ac:dyDescent="0.25">
      <c r="A14" s="31"/>
      <c r="B14" s="27"/>
      <c r="C14" s="27"/>
      <c r="D14" s="27"/>
      <c r="E14" s="27"/>
    </row>
    <row r="15" spans="1:11" x14ac:dyDescent="0.25">
      <c r="A15" s="27"/>
      <c r="B15" s="27"/>
      <c r="C15" s="27"/>
      <c r="D15" s="27"/>
      <c r="E15" s="27"/>
    </row>
    <row r="16" spans="1:11" x14ac:dyDescent="0.25">
      <c r="A16" s="27"/>
      <c r="B16" s="27"/>
      <c r="C16" s="27"/>
      <c r="D16" s="27"/>
      <c r="E16" s="27"/>
    </row>
    <row r="17" spans="1:11" x14ac:dyDescent="0.25">
      <c r="A17" s="27"/>
      <c r="B17" s="27"/>
      <c r="C17" s="27"/>
      <c r="D17" s="27"/>
      <c r="E17" s="27"/>
    </row>
    <row r="18" spans="1:11" x14ac:dyDescent="0.25">
      <c r="A18" s="27"/>
      <c r="B18" s="27"/>
      <c r="C18" s="27"/>
      <c r="D18" s="27"/>
      <c r="E18" s="27"/>
    </row>
    <row r="20" spans="1:11" x14ac:dyDescent="0.25">
      <c r="A20" s="14"/>
      <c r="B20" s="15" t="s">
        <v>22</v>
      </c>
      <c r="C20" s="16"/>
      <c r="D20" s="16"/>
      <c r="E20" s="16"/>
      <c r="F20" s="16"/>
      <c r="G20" s="16"/>
      <c r="H20" s="16"/>
      <c r="I20" s="16"/>
      <c r="J20" s="16"/>
      <c r="K20" s="16"/>
    </row>
    <row r="21" spans="1:11" x14ac:dyDescent="0.25">
      <c r="A21" s="17" t="s">
        <v>23</v>
      </c>
    </row>
    <row r="22" spans="1:11" x14ac:dyDescent="0.25">
      <c r="A22" s="20" t="s">
        <v>74</v>
      </c>
      <c r="C22" t="s">
        <v>75</v>
      </c>
    </row>
    <row r="23" spans="1:11" x14ac:dyDescent="0.25">
      <c r="A23" s="42" t="s">
        <v>67</v>
      </c>
      <c r="B23" s="19"/>
      <c r="C23" s="19" t="s">
        <v>76</v>
      </c>
    </row>
    <row r="24" spans="1:11" x14ac:dyDescent="0.25">
      <c r="A24" s="20" t="s">
        <v>68</v>
      </c>
      <c r="C24" t="s">
        <v>77</v>
      </c>
    </row>
    <row r="25" spans="1:11" x14ac:dyDescent="0.25">
      <c r="A25" s="20" t="s">
        <v>69</v>
      </c>
      <c r="C25" t="s">
        <v>78</v>
      </c>
    </row>
    <row r="26" spans="1:11" x14ac:dyDescent="0.25">
      <c r="A26" s="20" t="s">
        <v>70</v>
      </c>
      <c r="C26" t="s">
        <v>51</v>
      </c>
    </row>
    <row r="27" spans="1:11" x14ac:dyDescent="0.25">
      <c r="A27" s="20" t="s">
        <v>71</v>
      </c>
      <c r="C27" t="s">
        <v>79</v>
      </c>
    </row>
    <row r="28" spans="1:11" x14ac:dyDescent="0.25">
      <c r="A28" s="20" t="s">
        <v>72</v>
      </c>
      <c r="B28" s="21"/>
      <c r="C28" s="21"/>
      <c r="D28">
        <v>4</v>
      </c>
    </row>
    <row r="29" spans="1:11" x14ac:dyDescent="0.25">
      <c r="A29" s="20" t="s">
        <v>73</v>
      </c>
      <c r="H29" t="s">
        <v>80</v>
      </c>
    </row>
    <row r="30" spans="1:11" x14ac:dyDescent="0.25">
      <c r="A30" s="18"/>
    </row>
    <row r="31" spans="1:11" x14ac:dyDescent="0.25">
      <c r="A31" s="17" t="s">
        <v>24</v>
      </c>
      <c r="B31" t="s">
        <v>25</v>
      </c>
    </row>
    <row r="32" spans="1:11" x14ac:dyDescent="0.25">
      <c r="A32" s="18"/>
    </row>
    <row r="33" spans="1:7" x14ac:dyDescent="0.25">
      <c r="A33" s="18" t="s">
        <v>26</v>
      </c>
    </row>
    <row r="34" spans="1:7" x14ac:dyDescent="0.25">
      <c r="A34" s="18"/>
      <c r="C34" t="s">
        <v>59</v>
      </c>
    </row>
    <row r="35" spans="1:7" x14ac:dyDescent="0.25">
      <c r="A35" s="18" t="s">
        <v>27</v>
      </c>
      <c r="B35" t="s">
        <v>28</v>
      </c>
      <c r="C35" t="s">
        <v>54</v>
      </c>
      <c r="D35" t="s">
        <v>76</v>
      </c>
    </row>
    <row r="36" spans="1:7" x14ac:dyDescent="0.25">
      <c r="A36" s="18"/>
      <c r="B36" s="22"/>
      <c r="C36" t="s">
        <v>55</v>
      </c>
      <c r="D36" t="s">
        <v>81</v>
      </c>
    </row>
    <row r="37" spans="1:7" x14ac:dyDescent="0.25">
      <c r="A37" s="18"/>
      <c r="C37" t="s">
        <v>56</v>
      </c>
      <c r="D37" t="s">
        <v>82</v>
      </c>
    </row>
    <row r="38" spans="1:7" x14ac:dyDescent="0.25">
      <c r="A38" s="18"/>
      <c r="C38" t="s">
        <v>57</v>
      </c>
      <c r="D38" t="s">
        <v>83</v>
      </c>
    </row>
    <row r="39" spans="1:7" x14ac:dyDescent="0.25">
      <c r="A39" s="18"/>
      <c r="C39" t="s">
        <v>58</v>
      </c>
      <c r="D39" t="s">
        <v>84</v>
      </c>
    </row>
    <row r="40" spans="1:7" x14ac:dyDescent="0.25">
      <c r="A40" s="18"/>
      <c r="C40" t="s">
        <v>60</v>
      </c>
      <c r="D40" t="s">
        <v>85</v>
      </c>
    </row>
    <row r="41" spans="1:7" x14ac:dyDescent="0.25">
      <c r="A41" s="18"/>
      <c r="C41" t="s">
        <v>61</v>
      </c>
      <c r="D41" t="s">
        <v>86</v>
      </c>
    </row>
    <row r="42" spans="1:7" x14ac:dyDescent="0.25">
      <c r="A42" s="20" t="s">
        <v>29</v>
      </c>
    </row>
    <row r="43" spans="1:7" ht="15.75" x14ac:dyDescent="0.25">
      <c r="A43" s="18"/>
      <c r="B43" s="23" t="s">
        <v>30</v>
      </c>
      <c r="C43" s="23"/>
      <c r="D43" s="23"/>
      <c r="E43" s="23" t="s">
        <v>87</v>
      </c>
      <c r="F43" s="23"/>
      <c r="G43" s="23"/>
    </row>
    <row r="44" spans="1:7" x14ac:dyDescent="0.25">
      <c r="A44" s="18"/>
      <c r="B44" s="24" t="s">
        <v>31</v>
      </c>
      <c r="C44" s="24"/>
      <c r="D44" s="24"/>
      <c r="E44" s="24" t="s">
        <v>88</v>
      </c>
      <c r="F44" s="24"/>
      <c r="G44" s="24"/>
    </row>
  </sheetData>
  <mergeCells count="4">
    <mergeCell ref="A1:K1"/>
    <mergeCell ref="A2:K2"/>
    <mergeCell ref="A3:K3"/>
    <mergeCell ref="B13:E13"/>
  </mergeCell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FCE49-7426-4780-84BD-85388ACEEF0A}">
  <dimension ref="A1:P141"/>
  <sheetViews>
    <sheetView tabSelected="1" topLeftCell="A122" zoomScale="150" zoomScaleNormal="150" workbookViewId="0">
      <selection activeCell="J140" sqref="J140"/>
    </sheetView>
  </sheetViews>
  <sheetFormatPr baseColWidth="10" defaultRowHeight="15" x14ac:dyDescent="0.25"/>
  <cols>
    <col min="1" max="1" width="15.85546875" customWidth="1"/>
    <col min="2" max="2" width="12.7109375" bestFit="1" customWidth="1"/>
    <col min="3" max="3" width="12.7109375" style="84" customWidth="1"/>
    <col min="7" max="7" width="9.7109375" customWidth="1"/>
    <col min="8" max="8" width="9.5703125" customWidth="1"/>
    <col min="10" max="10" width="13.5703125" bestFit="1" customWidth="1"/>
    <col min="11" max="11" width="20.140625" bestFit="1" customWidth="1"/>
  </cols>
  <sheetData>
    <row r="1" spans="1:16" x14ac:dyDescent="0.25">
      <c r="A1" s="27"/>
      <c r="B1" s="61"/>
      <c r="C1" s="61"/>
      <c r="D1" s="61"/>
      <c r="E1" s="61"/>
      <c r="F1" s="61"/>
      <c r="L1" s="32" t="s">
        <v>43</v>
      </c>
      <c r="M1" s="32" t="s">
        <v>44</v>
      </c>
      <c r="N1" s="32" t="s">
        <v>45</v>
      </c>
      <c r="O1" s="32" t="s">
        <v>46</v>
      </c>
    </row>
    <row r="2" spans="1:16" x14ac:dyDescent="0.25">
      <c r="A2" s="27"/>
      <c r="B2" s="27"/>
      <c r="C2" s="87"/>
      <c r="D2" s="27"/>
      <c r="E2" s="27"/>
      <c r="F2" s="27"/>
      <c r="L2" s="1">
        <v>14</v>
      </c>
      <c r="M2" s="1">
        <v>16</v>
      </c>
      <c r="N2" s="1">
        <v>16</v>
      </c>
      <c r="O2" s="1">
        <v>19</v>
      </c>
    </row>
    <row r="3" spans="1:16" x14ac:dyDescent="0.25">
      <c r="A3" s="27"/>
      <c r="B3" s="27"/>
      <c r="C3" s="87"/>
      <c r="D3" s="27"/>
      <c r="E3" s="27"/>
      <c r="F3" s="27"/>
      <c r="L3" s="1">
        <v>18</v>
      </c>
      <c r="M3" s="1">
        <v>15</v>
      </c>
      <c r="N3" s="1">
        <v>15</v>
      </c>
      <c r="O3" s="1">
        <v>11</v>
      </c>
    </row>
    <row r="4" spans="1:16" x14ac:dyDescent="0.25">
      <c r="A4" s="27"/>
      <c r="B4" s="27"/>
      <c r="C4" s="87"/>
      <c r="D4" s="27"/>
      <c r="E4" s="27"/>
      <c r="F4" s="27"/>
      <c r="L4" s="1">
        <v>14</v>
      </c>
      <c r="M4" s="1">
        <v>21</v>
      </c>
      <c r="N4" s="1">
        <v>11</v>
      </c>
      <c r="O4" s="1">
        <v>16</v>
      </c>
    </row>
    <row r="5" spans="1:16" x14ac:dyDescent="0.25">
      <c r="A5" s="27"/>
      <c r="B5" s="27"/>
      <c r="C5" s="87"/>
      <c r="D5" s="27"/>
      <c r="E5" s="27"/>
      <c r="F5" s="27"/>
      <c r="L5" s="1">
        <v>15</v>
      </c>
      <c r="M5" s="1">
        <v>16</v>
      </c>
      <c r="N5" s="1">
        <v>23</v>
      </c>
      <c r="O5" s="1">
        <v>16</v>
      </c>
    </row>
    <row r="6" spans="1:16" x14ac:dyDescent="0.25">
      <c r="A6" s="27"/>
      <c r="B6" s="27"/>
      <c r="C6" s="87"/>
      <c r="D6" s="27"/>
      <c r="E6" s="27"/>
      <c r="F6" s="27"/>
      <c r="K6" t="s">
        <v>47</v>
      </c>
      <c r="L6" s="6">
        <f>SUM(L2:L5)</f>
        <v>61</v>
      </c>
      <c r="M6" s="6">
        <f t="shared" ref="M6:O6" si="0">SUM(M2:M5)</f>
        <v>68</v>
      </c>
      <c r="N6" s="6">
        <f t="shared" si="0"/>
        <v>65</v>
      </c>
      <c r="O6" s="6">
        <f t="shared" si="0"/>
        <v>62</v>
      </c>
      <c r="P6" s="7">
        <f>SUM(L6:O6)</f>
        <v>256</v>
      </c>
    </row>
    <row r="7" spans="1:16" x14ac:dyDescent="0.25">
      <c r="K7" t="s">
        <v>48</v>
      </c>
      <c r="L7" s="3">
        <f>L6^2</f>
        <v>3721</v>
      </c>
      <c r="M7" s="3">
        <f t="shared" ref="M7:O7" si="1">M6^2</f>
        <v>4624</v>
      </c>
      <c r="N7" s="3">
        <f t="shared" si="1"/>
        <v>4225</v>
      </c>
      <c r="O7" s="3">
        <f t="shared" si="1"/>
        <v>3844</v>
      </c>
      <c r="P7" s="7">
        <f>SUM(L7:O7)</f>
        <v>16414</v>
      </c>
    </row>
    <row r="8" spans="1:16" x14ac:dyDescent="0.25">
      <c r="A8" s="1"/>
      <c r="B8" s="62" t="s">
        <v>62</v>
      </c>
      <c r="C8" s="62"/>
      <c r="D8" s="62"/>
      <c r="E8" s="62"/>
      <c r="F8" s="62"/>
    </row>
    <row r="9" spans="1:16" x14ac:dyDescent="0.25">
      <c r="A9" s="3" t="s">
        <v>34</v>
      </c>
      <c r="B9" s="4" t="s">
        <v>39</v>
      </c>
      <c r="C9" s="52"/>
      <c r="D9" s="4" t="s">
        <v>40</v>
      </c>
      <c r="E9" s="4" t="s">
        <v>41</v>
      </c>
      <c r="F9" s="4" t="s">
        <v>42</v>
      </c>
      <c r="G9" s="5"/>
      <c r="H9" s="5"/>
      <c r="J9" s="6" t="s">
        <v>4</v>
      </c>
      <c r="K9" s="6" t="s">
        <v>5</v>
      </c>
      <c r="L9" s="6" t="s">
        <v>6</v>
      </c>
      <c r="M9" s="6" t="s">
        <v>7</v>
      </c>
    </row>
    <row r="10" spans="1:16" x14ac:dyDescent="0.25">
      <c r="A10" s="3" t="s">
        <v>35</v>
      </c>
      <c r="B10" s="1">
        <v>19</v>
      </c>
      <c r="C10" s="86"/>
      <c r="D10" s="1">
        <v>16</v>
      </c>
      <c r="E10" s="1">
        <v>16</v>
      </c>
      <c r="F10" s="1">
        <v>14</v>
      </c>
      <c r="G10" s="2"/>
      <c r="H10" s="1"/>
      <c r="J10" s="1">
        <v>16</v>
      </c>
      <c r="K10" s="1">
        <v>19</v>
      </c>
      <c r="L10" s="1"/>
      <c r="M10" s="1"/>
    </row>
    <row r="11" spans="1:16" x14ac:dyDescent="0.25">
      <c r="A11" s="3" t="s">
        <v>36</v>
      </c>
      <c r="B11" s="1">
        <v>15</v>
      </c>
      <c r="C11" s="86"/>
      <c r="D11" s="1">
        <v>18</v>
      </c>
      <c r="E11" s="1">
        <v>11</v>
      </c>
      <c r="F11" s="1">
        <v>15</v>
      </c>
      <c r="G11" s="2"/>
      <c r="H11" s="1"/>
      <c r="J11" s="1">
        <v>15</v>
      </c>
      <c r="K11" s="1">
        <v>18</v>
      </c>
      <c r="L11" s="1"/>
      <c r="M11" s="1"/>
    </row>
    <row r="12" spans="1:16" x14ac:dyDescent="0.25">
      <c r="A12" s="3" t="s">
        <v>37</v>
      </c>
      <c r="B12" s="1">
        <v>14</v>
      </c>
      <c r="C12" s="86"/>
      <c r="D12" s="1">
        <v>11</v>
      </c>
      <c r="E12" s="1">
        <v>21</v>
      </c>
      <c r="F12" s="1">
        <v>16</v>
      </c>
      <c r="G12" s="2"/>
      <c r="H12" s="1"/>
      <c r="J12" s="1">
        <v>16</v>
      </c>
      <c r="K12" s="1">
        <v>21</v>
      </c>
      <c r="L12" s="1"/>
      <c r="M12" s="1"/>
    </row>
    <row r="13" spans="1:16" x14ac:dyDescent="0.25">
      <c r="A13" s="3" t="s">
        <v>38</v>
      </c>
      <c r="B13" s="1">
        <v>16</v>
      </c>
      <c r="C13" s="86"/>
      <c r="D13" s="1">
        <v>16</v>
      </c>
      <c r="E13" s="1">
        <v>15</v>
      </c>
      <c r="F13" s="1">
        <v>23</v>
      </c>
      <c r="G13" s="2"/>
      <c r="H13" s="1"/>
      <c r="J13" s="1">
        <v>15</v>
      </c>
      <c r="K13" s="1">
        <v>23</v>
      </c>
      <c r="L13" s="1"/>
      <c r="M13" s="1"/>
    </row>
    <row r="14" spans="1:16" ht="16.5" customHeight="1" x14ac:dyDescent="0.25">
      <c r="B14" s="8"/>
      <c r="C14" s="8"/>
      <c r="D14" s="8"/>
      <c r="E14" s="8"/>
      <c r="F14" s="8"/>
      <c r="G14" s="7">
        <v>256</v>
      </c>
      <c r="H14" s="36">
        <v>16450</v>
      </c>
      <c r="I14" s="33" t="s">
        <v>47</v>
      </c>
      <c r="J14" s="6"/>
      <c r="K14" s="6"/>
      <c r="L14" s="6"/>
      <c r="M14" s="6"/>
      <c r="N14" s="7">
        <v>256</v>
      </c>
    </row>
    <row r="15" spans="1:16" ht="19.7" customHeight="1" x14ac:dyDescent="0.25">
      <c r="B15" s="9"/>
      <c r="C15" s="9"/>
      <c r="D15" s="9"/>
      <c r="E15" s="9"/>
      <c r="F15" s="9"/>
      <c r="G15" s="4">
        <v>16410</v>
      </c>
      <c r="I15" s="33" t="s">
        <v>48</v>
      </c>
      <c r="J15" s="3"/>
      <c r="K15" s="3"/>
      <c r="L15" s="3"/>
      <c r="M15" s="3"/>
      <c r="N15" s="29">
        <v>16830</v>
      </c>
    </row>
    <row r="16" spans="1:16" ht="18" customHeight="1" x14ac:dyDescent="0.25">
      <c r="B16" s="10"/>
      <c r="C16" s="10"/>
      <c r="D16" s="10"/>
      <c r="E16" s="10"/>
      <c r="F16" s="10"/>
      <c r="G16" s="4">
        <v>4244</v>
      </c>
      <c r="I16" t="s">
        <v>129</v>
      </c>
    </row>
    <row r="17" spans="1:7" x14ac:dyDescent="0.25">
      <c r="G17" s="28"/>
    </row>
    <row r="18" spans="1:7" x14ac:dyDescent="0.25">
      <c r="A18" s="11" t="s">
        <v>8</v>
      </c>
      <c r="B18" s="11"/>
      <c r="C18" s="85"/>
      <c r="D18" s="11"/>
      <c r="E18" s="11"/>
    </row>
    <row r="20" spans="1:7" x14ac:dyDescent="0.25">
      <c r="A20" t="s">
        <v>9</v>
      </c>
      <c r="B20">
        <f>G16-G14^2/16</f>
        <v>148</v>
      </c>
    </row>
    <row r="21" spans="1:7" x14ac:dyDescent="0.25">
      <c r="A21" t="s">
        <v>10</v>
      </c>
      <c r="B21">
        <f>H14/4-G14^2/16</f>
        <v>16.5</v>
      </c>
    </row>
    <row r="22" spans="1:7" x14ac:dyDescent="0.25">
      <c r="A22" t="s">
        <v>11</v>
      </c>
      <c r="B22">
        <f>G15/4-G14^2/16</f>
        <v>6.5</v>
      </c>
    </row>
    <row r="23" spans="1:7" x14ac:dyDescent="0.25">
      <c r="A23" t="s">
        <v>13</v>
      </c>
      <c r="B23">
        <f>N15/4-N14^2/16</f>
        <v>111.5</v>
      </c>
    </row>
    <row r="24" spans="1:7" x14ac:dyDescent="0.25">
      <c r="A24" t="s">
        <v>49</v>
      </c>
      <c r="B24">
        <f>P7/4-P6^2/16</f>
        <v>7.5</v>
      </c>
    </row>
    <row r="25" spans="1:7" x14ac:dyDescent="0.25">
      <c r="A25" t="s">
        <v>12</v>
      </c>
      <c r="B25">
        <f>B20-B21-B22-B23-B24</f>
        <v>6</v>
      </c>
    </row>
    <row r="27" spans="1:7" x14ac:dyDescent="0.25">
      <c r="A27" t="s">
        <v>124</v>
      </c>
    </row>
    <row r="28" spans="1:7" x14ac:dyDescent="0.25">
      <c r="A28" s="10" t="s">
        <v>14</v>
      </c>
      <c r="B28" s="10" t="s">
        <v>15</v>
      </c>
      <c r="C28" s="10"/>
      <c r="D28" s="10" t="s">
        <v>16</v>
      </c>
      <c r="E28" s="10" t="s">
        <v>17</v>
      </c>
      <c r="F28" s="10" t="s">
        <v>18</v>
      </c>
      <c r="G28" s="10" t="s">
        <v>21</v>
      </c>
    </row>
    <row r="29" spans="1:7" x14ac:dyDescent="0.25">
      <c r="A29" s="1" t="s">
        <v>50</v>
      </c>
      <c r="B29" s="1">
        <f>B21</f>
        <v>16.5</v>
      </c>
      <c r="C29" s="86"/>
      <c r="D29" s="1">
        <v>3</v>
      </c>
      <c r="E29" s="12">
        <f>B29/D29</f>
        <v>5.5</v>
      </c>
      <c r="F29" s="13">
        <f>E29/$E$33</f>
        <v>2.75</v>
      </c>
      <c r="G29" s="66">
        <f>_xlfn.F.INV.RT(0.05,3,3)</f>
        <v>9.2766281531448112</v>
      </c>
    </row>
    <row r="30" spans="1:7" x14ac:dyDescent="0.25">
      <c r="A30" s="1" t="s">
        <v>51</v>
      </c>
      <c r="B30" s="1">
        <f>B22</f>
        <v>6.5</v>
      </c>
      <c r="C30" s="86"/>
      <c r="D30" s="1">
        <v>3</v>
      </c>
      <c r="E30" s="12">
        <f t="shared" ref="E30:E33" si="2">B30/D30</f>
        <v>2.1666666666666665</v>
      </c>
      <c r="F30" s="13">
        <f t="shared" ref="F30:F32" si="3">E30/$E$33</f>
        <v>1.0833333333333333</v>
      </c>
      <c r="G30" s="67"/>
    </row>
    <row r="31" spans="1:7" x14ac:dyDescent="0.25">
      <c r="A31" s="69" t="s">
        <v>52</v>
      </c>
      <c r="B31" s="1">
        <f>B23</f>
        <v>111.5</v>
      </c>
      <c r="C31" s="86"/>
      <c r="D31" s="1">
        <v>3</v>
      </c>
      <c r="E31" s="12">
        <f t="shared" si="2"/>
        <v>37.166666666666664</v>
      </c>
      <c r="F31" s="70">
        <f t="shared" si="3"/>
        <v>18.583333333333332</v>
      </c>
      <c r="G31" s="68"/>
    </row>
    <row r="32" spans="1:7" x14ac:dyDescent="0.25">
      <c r="A32" s="1" t="s">
        <v>53</v>
      </c>
      <c r="B32" s="1">
        <f>B24</f>
        <v>7.5</v>
      </c>
      <c r="C32" s="86"/>
      <c r="D32" s="1">
        <v>3</v>
      </c>
      <c r="E32" s="12">
        <f t="shared" si="2"/>
        <v>2.5</v>
      </c>
      <c r="F32" s="13">
        <f t="shared" si="3"/>
        <v>1.25</v>
      </c>
      <c r="G32" s="34"/>
    </row>
    <row r="33" spans="1:12" x14ac:dyDescent="0.25">
      <c r="A33" s="1" t="s">
        <v>19</v>
      </c>
      <c r="B33" s="1">
        <f>B25</f>
        <v>6</v>
      </c>
      <c r="C33" s="86"/>
      <c r="D33" s="1">
        <v>3</v>
      </c>
      <c r="E33" s="12">
        <f t="shared" si="2"/>
        <v>2</v>
      </c>
      <c r="F33" s="1"/>
    </row>
    <row r="34" spans="1:12" x14ac:dyDescent="0.25">
      <c r="A34" s="10" t="s">
        <v>20</v>
      </c>
      <c r="B34" s="29">
        <f>SUM(B29:B33)</f>
        <v>148</v>
      </c>
      <c r="C34" s="29"/>
      <c r="D34" s="30">
        <v>15</v>
      </c>
      <c r="E34" s="1"/>
      <c r="F34" s="1"/>
    </row>
    <row r="35" spans="1:12" x14ac:dyDescent="0.25">
      <c r="A35" s="26"/>
      <c r="B35" s="27"/>
      <c r="C35" s="87"/>
      <c r="D35" s="27"/>
      <c r="E35" s="27"/>
      <c r="F35" s="27"/>
    </row>
    <row r="36" spans="1:12" x14ac:dyDescent="0.25">
      <c r="A36" s="26" t="s">
        <v>32</v>
      </c>
      <c r="B36" s="27"/>
      <c r="C36" s="87"/>
      <c r="D36" s="27"/>
      <c r="E36" s="27"/>
      <c r="F36" s="27"/>
    </row>
    <row r="37" spans="1:12" x14ac:dyDescent="0.25">
      <c r="A37" s="26"/>
      <c r="B37" s="27"/>
      <c r="C37" s="87"/>
      <c r="D37" s="27"/>
      <c r="E37" s="27"/>
      <c r="F37" s="27"/>
    </row>
    <row r="38" spans="1:12" x14ac:dyDescent="0.25">
      <c r="A38" s="35" t="s">
        <v>63</v>
      </c>
      <c r="B38" s="35" t="s">
        <v>125</v>
      </c>
      <c r="C38" s="53"/>
      <c r="D38" s="35"/>
      <c r="E38" s="35"/>
      <c r="F38" s="35"/>
      <c r="G38" s="35"/>
      <c r="H38" s="35"/>
      <c r="I38" s="35"/>
      <c r="J38" s="19"/>
      <c r="K38" s="19"/>
    </row>
    <row r="39" spans="1:12" x14ac:dyDescent="0.25">
      <c r="A39" s="11" t="s">
        <v>64</v>
      </c>
      <c r="B39" s="11" t="s">
        <v>126</v>
      </c>
      <c r="C39" s="85"/>
      <c r="D39" s="11"/>
      <c r="E39" s="11"/>
      <c r="F39" s="11"/>
      <c r="G39" s="11"/>
      <c r="H39" s="11"/>
      <c r="I39" s="11"/>
      <c r="J39" s="11"/>
      <c r="K39" s="19"/>
    </row>
    <row r="40" spans="1:12" x14ac:dyDescent="0.25">
      <c r="A40" s="11" t="s">
        <v>65</v>
      </c>
      <c r="B40" t="s">
        <v>127</v>
      </c>
    </row>
    <row r="41" spans="1:12" x14ac:dyDescent="0.25">
      <c r="A41" s="71" t="s">
        <v>66</v>
      </c>
      <c r="B41" s="72" t="s">
        <v>128</v>
      </c>
      <c r="C41" s="72"/>
      <c r="D41" s="72"/>
      <c r="E41" s="72"/>
      <c r="F41" s="72"/>
      <c r="G41" s="72"/>
      <c r="H41" s="72"/>
      <c r="I41" s="72"/>
      <c r="J41" s="72"/>
      <c r="K41" s="72"/>
    </row>
    <row r="42" spans="1:12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2" x14ac:dyDescent="0.25">
      <c r="A43" s="63" t="s">
        <v>89</v>
      </c>
      <c r="B43" s="63"/>
      <c r="C43" s="63"/>
      <c r="D43" s="63"/>
      <c r="E43" s="63"/>
    </row>
    <row r="44" spans="1:12" x14ac:dyDescent="0.25">
      <c r="D44" t="s">
        <v>103</v>
      </c>
      <c r="E44">
        <f>_xlfn.T.INV.2T(0.05,3)</f>
        <v>3.1824463052837091</v>
      </c>
    </row>
    <row r="45" spans="1:12" x14ac:dyDescent="0.25">
      <c r="D45" s="72" t="s">
        <v>104</v>
      </c>
      <c r="E45" s="73">
        <f>E44*SQRT(2*E33/4)</f>
        <v>3.1824463052837091</v>
      </c>
    </row>
    <row r="46" spans="1:12" x14ac:dyDescent="0.25">
      <c r="A46" t="s">
        <v>90</v>
      </c>
      <c r="E46" s="27"/>
      <c r="F46" s="27"/>
    </row>
    <row r="47" spans="1:12" ht="45" x14ac:dyDescent="0.25">
      <c r="A47" t="s">
        <v>91</v>
      </c>
      <c r="B47" t="s">
        <v>97</v>
      </c>
      <c r="F47" s="48" t="s">
        <v>105</v>
      </c>
      <c r="G47" s="48" t="s">
        <v>106</v>
      </c>
      <c r="H47" s="49"/>
      <c r="I47" s="49" t="s">
        <v>104</v>
      </c>
      <c r="J47" s="49" t="s">
        <v>107</v>
      </c>
      <c r="K47" s="49" t="s">
        <v>108</v>
      </c>
    </row>
    <row r="48" spans="1:12" x14ac:dyDescent="0.25">
      <c r="A48" t="s">
        <v>92</v>
      </c>
      <c r="B48" t="s">
        <v>102</v>
      </c>
      <c r="D48" s="38"/>
      <c r="F48" s="46" t="s">
        <v>109</v>
      </c>
      <c r="G48" s="54">
        <f>ABS($B$54-B55)</f>
        <v>4.75</v>
      </c>
      <c r="H48" s="54" t="s">
        <v>130</v>
      </c>
      <c r="I48" s="74">
        <v>3.18</v>
      </c>
      <c r="J48" s="54" t="s">
        <v>132</v>
      </c>
      <c r="K48" s="55" t="s">
        <v>134</v>
      </c>
      <c r="L48" s="56"/>
    </row>
    <row r="49" spans="1:12" x14ac:dyDescent="0.25">
      <c r="A49" t="s">
        <v>93</v>
      </c>
      <c r="B49" t="s">
        <v>98</v>
      </c>
      <c r="E49" s="39"/>
      <c r="F49" s="45" t="s">
        <v>110</v>
      </c>
      <c r="G49" s="54">
        <f t="shared" ref="G49:G50" si="4">ABS($B$54-B56)</f>
        <v>2.5</v>
      </c>
      <c r="H49" s="54" t="s">
        <v>131</v>
      </c>
      <c r="I49" s="75"/>
      <c r="J49" s="54" t="s">
        <v>133</v>
      </c>
      <c r="K49" s="55" t="s">
        <v>135</v>
      </c>
      <c r="L49" s="56"/>
    </row>
    <row r="50" spans="1:12" x14ac:dyDescent="0.25">
      <c r="A50" t="s">
        <v>94</v>
      </c>
      <c r="B50" t="s">
        <v>99</v>
      </c>
      <c r="F50" s="46" t="s">
        <v>111</v>
      </c>
      <c r="G50" s="54">
        <f t="shared" si="4"/>
        <v>0.25</v>
      </c>
      <c r="H50" s="54" t="s">
        <v>131</v>
      </c>
      <c r="I50" s="75"/>
      <c r="J50" s="54" t="s">
        <v>133</v>
      </c>
      <c r="K50" s="55" t="s">
        <v>136</v>
      </c>
      <c r="L50" s="56"/>
    </row>
    <row r="51" spans="1:12" x14ac:dyDescent="0.25">
      <c r="A51" t="s">
        <v>95</v>
      </c>
      <c r="B51" t="s">
        <v>100</v>
      </c>
      <c r="D51" s="40"/>
      <c r="F51" s="46" t="s">
        <v>112</v>
      </c>
      <c r="G51" s="54">
        <f>ABS($B$55-B56)</f>
        <v>7.25</v>
      </c>
      <c r="H51" s="54" t="s">
        <v>130</v>
      </c>
      <c r="I51" s="75"/>
      <c r="J51" s="54" t="s">
        <v>132</v>
      </c>
      <c r="K51" s="55" t="s">
        <v>137</v>
      </c>
      <c r="L51" s="56"/>
    </row>
    <row r="52" spans="1:12" x14ac:dyDescent="0.25">
      <c r="A52" t="s">
        <v>96</v>
      </c>
      <c r="B52" t="s">
        <v>101</v>
      </c>
      <c r="F52" s="46" t="s">
        <v>113</v>
      </c>
      <c r="G52" s="54">
        <f>ABS($B$55-B57)</f>
        <v>5</v>
      </c>
      <c r="H52" s="54" t="s">
        <v>130</v>
      </c>
      <c r="I52" s="75"/>
      <c r="J52" s="54" t="s">
        <v>132</v>
      </c>
      <c r="K52" s="55" t="s">
        <v>138</v>
      </c>
      <c r="L52" s="56"/>
    </row>
    <row r="53" spans="1:12" x14ac:dyDescent="0.25">
      <c r="F53" s="46" t="s">
        <v>114</v>
      </c>
      <c r="G53" s="54">
        <f>ABS(B56-B57)</f>
        <v>2.25</v>
      </c>
      <c r="H53" s="54" t="s">
        <v>131</v>
      </c>
      <c r="I53" s="76"/>
      <c r="J53" s="54" t="s">
        <v>133</v>
      </c>
      <c r="K53" s="55" t="s">
        <v>139</v>
      </c>
      <c r="L53" s="56"/>
    </row>
    <row r="54" spans="1:12" x14ac:dyDescent="0.25">
      <c r="A54" s="1" t="s">
        <v>115</v>
      </c>
      <c r="B54" s="47">
        <v>15.5</v>
      </c>
      <c r="C54" s="50"/>
      <c r="G54" s="27"/>
    </row>
    <row r="55" spans="1:12" x14ac:dyDescent="0.25">
      <c r="A55" s="1" t="s">
        <v>116</v>
      </c>
      <c r="B55" s="47">
        <v>20.25</v>
      </c>
      <c r="C55" s="50"/>
      <c r="D55" s="37"/>
      <c r="G55" s="27"/>
    </row>
    <row r="56" spans="1:12" x14ac:dyDescent="0.25">
      <c r="A56" s="1" t="s">
        <v>117</v>
      </c>
      <c r="B56" s="47">
        <v>13</v>
      </c>
      <c r="C56" s="50"/>
    </row>
    <row r="57" spans="1:12" x14ac:dyDescent="0.25">
      <c r="A57" s="1" t="s">
        <v>118</v>
      </c>
      <c r="B57" s="47">
        <v>15.25</v>
      </c>
      <c r="C57" s="50"/>
    </row>
    <row r="59" spans="1:12" x14ac:dyDescent="0.25">
      <c r="A59" s="50" t="s">
        <v>119</v>
      </c>
      <c r="D59" s="27"/>
      <c r="E59" s="27"/>
      <c r="F59" s="27"/>
      <c r="G59" s="27"/>
      <c r="H59" s="27"/>
    </row>
    <row r="60" spans="1:12" x14ac:dyDescent="0.25">
      <c r="D60" s="27"/>
      <c r="E60" s="41"/>
      <c r="F60" s="41"/>
      <c r="G60" s="41"/>
      <c r="H60" s="41"/>
    </row>
    <row r="61" spans="1:12" x14ac:dyDescent="0.25">
      <c r="A61" s="77" t="s">
        <v>120</v>
      </c>
      <c r="B61" s="72">
        <f>E44*SQRT(E33/4)</f>
        <v>2.2503293632281847</v>
      </c>
      <c r="C61" s="72"/>
      <c r="D61" s="27"/>
      <c r="E61" s="27"/>
      <c r="F61" s="27"/>
      <c r="G61" s="27"/>
      <c r="H61" s="27"/>
    </row>
    <row r="62" spans="1:12" x14ac:dyDescent="0.25">
      <c r="D62" s="1"/>
      <c r="E62" s="51" t="s">
        <v>4</v>
      </c>
      <c r="F62" s="51" t="s">
        <v>5</v>
      </c>
      <c r="G62" s="51" t="s">
        <v>6</v>
      </c>
      <c r="H62" s="51" t="s">
        <v>7</v>
      </c>
    </row>
    <row r="63" spans="1:12" x14ac:dyDescent="0.25">
      <c r="D63" s="1" t="s">
        <v>121</v>
      </c>
      <c r="E63" s="12">
        <f>E64+$B$61</f>
        <v>17.750329363228186</v>
      </c>
      <c r="F63" s="12">
        <f t="shared" ref="F63:H63" si="5">F64+$B$61</f>
        <v>22.500329363228186</v>
      </c>
      <c r="G63" s="12">
        <f t="shared" si="5"/>
        <v>15.250329363228184</v>
      </c>
      <c r="H63" s="12">
        <f t="shared" si="5"/>
        <v>17.500329363228186</v>
      </c>
    </row>
    <row r="64" spans="1:12" x14ac:dyDescent="0.25">
      <c r="D64" s="1" t="s">
        <v>122</v>
      </c>
      <c r="E64" s="1">
        <v>15.5</v>
      </c>
      <c r="F64" s="1">
        <v>20.25</v>
      </c>
      <c r="G64" s="1">
        <v>13</v>
      </c>
      <c r="H64" s="1">
        <v>15.25</v>
      </c>
    </row>
    <row r="65" spans="1:8" x14ac:dyDescent="0.25">
      <c r="D65" s="1" t="s">
        <v>123</v>
      </c>
      <c r="E65" s="12">
        <f>E64-$B$61</f>
        <v>13.249670636771816</v>
      </c>
      <c r="F65" s="12">
        <f t="shared" ref="F65:H65" si="6">F64-$B$61</f>
        <v>17.999670636771814</v>
      </c>
      <c r="G65" s="12">
        <f t="shared" si="6"/>
        <v>10.749670636771816</v>
      </c>
      <c r="H65" s="12">
        <f t="shared" si="6"/>
        <v>12.999670636771816</v>
      </c>
    </row>
    <row r="70" spans="1:8" x14ac:dyDescent="0.25">
      <c r="G70" t="s">
        <v>141</v>
      </c>
    </row>
    <row r="71" spans="1:8" x14ac:dyDescent="0.25">
      <c r="G71" t="s">
        <v>140</v>
      </c>
    </row>
    <row r="72" spans="1:8" x14ac:dyDescent="0.25">
      <c r="G72" t="s">
        <v>142</v>
      </c>
    </row>
    <row r="74" spans="1:8" x14ac:dyDescent="0.25">
      <c r="A74" t="s">
        <v>173</v>
      </c>
    </row>
    <row r="76" spans="1:8" x14ac:dyDescent="0.25">
      <c r="A76" t="s">
        <v>174</v>
      </c>
    </row>
    <row r="77" spans="1:8" x14ac:dyDescent="0.25">
      <c r="A77" s="88" t="s">
        <v>175</v>
      </c>
      <c r="B77" s="88" t="s">
        <v>176</v>
      </c>
      <c r="C77" s="88" t="s">
        <v>177</v>
      </c>
      <c r="D77" s="1" t="s">
        <v>178</v>
      </c>
      <c r="E77" s="1" t="s">
        <v>179</v>
      </c>
      <c r="F77" s="1" t="s">
        <v>180</v>
      </c>
    </row>
    <row r="78" spans="1:8" x14ac:dyDescent="0.25">
      <c r="A78" s="88">
        <v>19</v>
      </c>
      <c r="B78" s="88">
        <f>ABS($B$83-A78)</f>
        <v>3</v>
      </c>
      <c r="C78" s="88">
        <v>0</v>
      </c>
      <c r="D78" s="1">
        <v>1</v>
      </c>
      <c r="E78" s="1">
        <f>(D78-0.5)/4</f>
        <v>0.125</v>
      </c>
      <c r="F78" s="12">
        <f>_xlfn.NORM.S.INV(E78)</f>
        <v>-1.1503493803760083</v>
      </c>
    </row>
    <row r="79" spans="1:8" x14ac:dyDescent="0.25">
      <c r="A79" s="88">
        <v>15</v>
      </c>
      <c r="B79" s="88">
        <f t="shared" ref="B79:B81" si="7">ABS($B$83-A79)</f>
        <v>1</v>
      </c>
      <c r="C79" s="88">
        <v>1</v>
      </c>
      <c r="D79" s="1">
        <v>2</v>
      </c>
      <c r="E79" s="1">
        <f t="shared" ref="E79:E81" si="8">(D79-0.5)/4</f>
        <v>0.375</v>
      </c>
      <c r="F79" s="12">
        <f t="shared" ref="F79:F81" si="9">_xlfn.NORM.S.INV(E79)</f>
        <v>-0.3186393639643752</v>
      </c>
    </row>
    <row r="80" spans="1:8" x14ac:dyDescent="0.25">
      <c r="A80" s="88">
        <v>14</v>
      </c>
      <c r="B80" s="88">
        <f t="shared" si="7"/>
        <v>2</v>
      </c>
      <c r="C80" s="88">
        <v>2</v>
      </c>
      <c r="D80" s="1">
        <v>3</v>
      </c>
      <c r="E80" s="1">
        <f t="shared" si="8"/>
        <v>0.625</v>
      </c>
      <c r="F80" s="12">
        <f t="shared" si="9"/>
        <v>0.3186393639643752</v>
      </c>
    </row>
    <row r="81" spans="1:6" x14ac:dyDescent="0.25">
      <c r="A81" s="88">
        <v>16</v>
      </c>
      <c r="B81" s="88">
        <f t="shared" si="7"/>
        <v>0</v>
      </c>
      <c r="C81" s="88">
        <v>3</v>
      </c>
      <c r="D81" s="1">
        <v>4</v>
      </c>
      <c r="E81" s="1">
        <f t="shared" si="8"/>
        <v>0.875</v>
      </c>
      <c r="F81" s="12">
        <f t="shared" si="9"/>
        <v>1.1503493803760083</v>
      </c>
    </row>
    <row r="83" spans="1:6" x14ac:dyDescent="0.25">
      <c r="A83" s="81" t="s">
        <v>129</v>
      </c>
      <c r="B83" s="81">
        <f>AVERAGE(A78:A81)</f>
        <v>16</v>
      </c>
      <c r="C83" s="83"/>
    </row>
    <row r="85" spans="1:6" x14ac:dyDescent="0.25">
      <c r="A85" t="s">
        <v>181</v>
      </c>
    </row>
    <row r="88" spans="1:6" x14ac:dyDescent="0.25">
      <c r="A88" t="s">
        <v>182</v>
      </c>
    </row>
    <row r="89" spans="1:6" x14ac:dyDescent="0.25">
      <c r="B89" s="52" t="s">
        <v>39</v>
      </c>
      <c r="C89" s="52" t="s">
        <v>40</v>
      </c>
      <c r="D89" s="52" t="s">
        <v>41</v>
      </c>
      <c r="E89" s="52" t="s">
        <v>42</v>
      </c>
    </row>
    <row r="90" spans="1:6" x14ac:dyDescent="0.25">
      <c r="B90" s="1">
        <v>19</v>
      </c>
      <c r="C90" s="1">
        <v>16</v>
      </c>
      <c r="D90" s="1">
        <v>16</v>
      </c>
      <c r="E90" s="1">
        <v>14</v>
      </c>
    </row>
    <row r="91" spans="1:6" x14ac:dyDescent="0.25">
      <c r="B91" s="1">
        <v>15</v>
      </c>
      <c r="C91" s="1">
        <v>18</v>
      </c>
      <c r="D91" s="1">
        <v>11</v>
      </c>
      <c r="E91" s="1">
        <v>15</v>
      </c>
    </row>
    <row r="92" spans="1:6" x14ac:dyDescent="0.25">
      <c r="B92" s="1">
        <v>14</v>
      </c>
      <c r="C92" s="1">
        <v>11</v>
      </c>
      <c r="D92" s="1">
        <v>21</v>
      </c>
      <c r="E92" s="1">
        <v>16</v>
      </c>
    </row>
    <row r="93" spans="1:6" x14ac:dyDescent="0.25">
      <c r="B93" s="82">
        <v>16</v>
      </c>
      <c r="C93" s="82">
        <v>16</v>
      </c>
      <c r="D93" s="82">
        <v>15</v>
      </c>
      <c r="E93" s="82">
        <v>23</v>
      </c>
      <c r="F93" t="s">
        <v>20</v>
      </c>
    </row>
    <row r="94" spans="1:6" x14ac:dyDescent="0.25">
      <c r="A94" s="93" t="s">
        <v>183</v>
      </c>
      <c r="B94" s="69">
        <f>SUM(B90:B93)</f>
        <v>64</v>
      </c>
      <c r="C94" s="69">
        <f t="shared" ref="C94:E94" si="10">SUM(C90:C93)</f>
        <v>61</v>
      </c>
      <c r="D94" s="69">
        <f t="shared" si="10"/>
        <v>63</v>
      </c>
      <c r="E94" s="69">
        <f t="shared" si="10"/>
        <v>68</v>
      </c>
      <c r="F94" s="88">
        <f>SUM(B94:E94)</f>
        <v>256</v>
      </c>
    </row>
    <row r="95" spans="1:6" x14ac:dyDescent="0.25">
      <c r="A95" s="93" t="s">
        <v>184</v>
      </c>
      <c r="B95" s="69">
        <f>SUMSQ(B90:B93)</f>
        <v>1038</v>
      </c>
      <c r="C95" s="69">
        <f t="shared" ref="C95:E95" si="11">SUMSQ(C90:C93)</f>
        <v>957</v>
      </c>
      <c r="D95" s="69">
        <f t="shared" si="11"/>
        <v>1043</v>
      </c>
      <c r="E95" s="69">
        <f t="shared" si="11"/>
        <v>1206</v>
      </c>
      <c r="F95" s="88">
        <f t="shared" ref="F95:F100" si="12">SUM(B95:E95)</f>
        <v>4244</v>
      </c>
    </row>
    <row r="96" spans="1:6" x14ac:dyDescent="0.25">
      <c r="A96" s="94" t="s">
        <v>185</v>
      </c>
      <c r="B96" s="86">
        <f>B95-B94^2/4</f>
        <v>14</v>
      </c>
      <c r="C96" s="86">
        <f t="shared" ref="C96:E96" si="13">C95-C94^2/4</f>
        <v>26.75</v>
      </c>
      <c r="D96" s="86">
        <f t="shared" si="13"/>
        <v>50.75</v>
      </c>
      <c r="E96" s="86">
        <f t="shared" si="13"/>
        <v>50</v>
      </c>
      <c r="F96" s="88">
        <f t="shared" si="12"/>
        <v>141.5</v>
      </c>
    </row>
    <row r="97" spans="1:6" x14ac:dyDescent="0.25">
      <c r="A97" s="93" t="s">
        <v>186</v>
      </c>
      <c r="B97" s="89">
        <f>B96/3</f>
        <v>4.666666666666667</v>
      </c>
      <c r="C97" s="89">
        <f t="shared" ref="C97:E97" si="14">C96/3</f>
        <v>8.9166666666666661</v>
      </c>
      <c r="D97" s="89">
        <f t="shared" si="14"/>
        <v>16.916666666666668</v>
      </c>
      <c r="E97" s="89">
        <f t="shared" si="14"/>
        <v>16.666666666666668</v>
      </c>
      <c r="F97" s="88"/>
    </row>
    <row r="98" spans="1:6" x14ac:dyDescent="0.25">
      <c r="A98" s="90" t="s">
        <v>187</v>
      </c>
      <c r="B98" s="89">
        <f>LN(B97)</f>
        <v>1.5404450409471491</v>
      </c>
      <c r="C98" s="89">
        <f t="shared" ref="C98:E98" si="15">LN(C97)</f>
        <v>2.1879221846739059</v>
      </c>
      <c r="D98" s="89">
        <f t="shared" si="15"/>
        <v>2.8282993292537872</v>
      </c>
      <c r="E98" s="89">
        <f t="shared" si="15"/>
        <v>2.8134107167600364</v>
      </c>
      <c r="F98" s="88"/>
    </row>
    <row r="99" spans="1:6" x14ac:dyDescent="0.25">
      <c r="A99" s="91" t="s">
        <v>188</v>
      </c>
      <c r="B99" s="89">
        <f>3*B98</f>
        <v>4.6213351228414474</v>
      </c>
      <c r="C99" s="89">
        <f t="shared" ref="C99:E99" si="16">3*C98</f>
        <v>6.5637665540217176</v>
      </c>
      <c r="D99" s="89">
        <f t="shared" si="16"/>
        <v>8.4848979877613608</v>
      </c>
      <c r="E99" s="89">
        <f t="shared" si="16"/>
        <v>8.4402321502801101</v>
      </c>
      <c r="F99" s="88">
        <f t="shared" si="12"/>
        <v>28.110231814904637</v>
      </c>
    </row>
    <row r="100" spans="1:6" x14ac:dyDescent="0.25">
      <c r="A100" s="90" t="s">
        <v>189</v>
      </c>
      <c r="B100" s="92">
        <f>1/3</f>
        <v>0.33333333333333331</v>
      </c>
      <c r="C100" s="92">
        <f t="shared" ref="C100:E100" si="17">1/3</f>
        <v>0.33333333333333331</v>
      </c>
      <c r="D100" s="92">
        <f t="shared" si="17"/>
        <v>0.33333333333333331</v>
      </c>
      <c r="E100" s="92">
        <f t="shared" si="17"/>
        <v>0.33333333333333331</v>
      </c>
      <c r="F100" s="88">
        <f t="shared" si="12"/>
        <v>1.3333333333333333</v>
      </c>
    </row>
    <row r="101" spans="1:6" x14ac:dyDescent="0.25">
      <c r="A101" s="114" t="s">
        <v>147</v>
      </c>
      <c r="B101" s="115">
        <f>AVERAGE(B90:B93)</f>
        <v>16</v>
      </c>
      <c r="C101" s="115">
        <f t="shared" ref="C101:E101" si="18">AVERAGE(C90:C93)</f>
        <v>15.25</v>
      </c>
      <c r="D101" s="115">
        <f t="shared" si="18"/>
        <v>15.75</v>
      </c>
      <c r="E101" s="115">
        <f t="shared" si="18"/>
        <v>17</v>
      </c>
    </row>
    <row r="103" spans="1:6" x14ac:dyDescent="0.25">
      <c r="C103" s="95">
        <f>F96/12</f>
        <v>11.791666666666666</v>
      </c>
    </row>
    <row r="108" spans="1:6" x14ac:dyDescent="0.25">
      <c r="E108">
        <f>(12*LN(C103)-F99)/(1+(1/9)*(F100-1/12))</f>
        <v>1.3157429203658326</v>
      </c>
    </row>
    <row r="115" spans="1:16" x14ac:dyDescent="0.25">
      <c r="A115" s="98" t="s">
        <v>190</v>
      </c>
      <c r="B115" s="96" t="s">
        <v>191</v>
      </c>
      <c r="C115" s="96"/>
      <c r="D115" s="96"/>
    </row>
    <row r="116" spans="1:16" x14ac:dyDescent="0.25">
      <c r="A116" s="96" t="s">
        <v>192</v>
      </c>
      <c r="B116" s="98">
        <f>_xlfn.CHISQ.INV.RT(0.05,3)</f>
        <v>7.8147279032511792</v>
      </c>
      <c r="C116" s="96"/>
      <c r="D116" s="96"/>
    </row>
    <row r="117" spans="1:16" x14ac:dyDescent="0.25">
      <c r="A117" s="84"/>
      <c r="B117" s="84"/>
      <c r="D117" s="84"/>
    </row>
    <row r="118" spans="1:16" x14ac:dyDescent="0.25">
      <c r="A118" s="97" t="s">
        <v>193</v>
      </c>
      <c r="B118" s="96" t="s">
        <v>195</v>
      </c>
      <c r="C118" s="96"/>
      <c r="D118" s="96"/>
    </row>
    <row r="119" spans="1:16" x14ac:dyDescent="0.25">
      <c r="A119" s="96" t="s">
        <v>194</v>
      </c>
      <c r="B119" s="96"/>
      <c r="C119" s="96"/>
      <c r="D119" s="96"/>
    </row>
    <row r="121" spans="1:16" x14ac:dyDescent="0.25">
      <c r="A121" t="s">
        <v>196</v>
      </c>
    </row>
    <row r="123" spans="1:16" x14ac:dyDescent="0.25">
      <c r="A123" s="99"/>
      <c r="B123" s="99"/>
      <c r="C123" s="99"/>
      <c r="D123" s="99"/>
      <c r="E123" s="99"/>
      <c r="F123" s="99"/>
      <c r="G123" s="99"/>
      <c r="H123" s="99" t="s">
        <v>197</v>
      </c>
      <c r="I123" s="99"/>
      <c r="J123" s="99"/>
      <c r="K123" s="99"/>
      <c r="L123" s="99" t="s">
        <v>198</v>
      </c>
      <c r="M123" s="99"/>
      <c r="N123" s="99"/>
      <c r="O123" s="99"/>
      <c r="P123" s="99"/>
    </row>
    <row r="124" spans="1:16" x14ac:dyDescent="0.25">
      <c r="A124" s="105"/>
      <c r="B124" s="111" t="s">
        <v>199</v>
      </c>
      <c r="C124" s="111" t="s">
        <v>200</v>
      </c>
      <c r="D124" s="111" t="s">
        <v>205</v>
      </c>
      <c r="E124" s="106" t="s">
        <v>206</v>
      </c>
      <c r="F124" s="100"/>
      <c r="G124" s="99"/>
      <c r="H124" s="99"/>
      <c r="I124" s="99"/>
      <c r="J124" s="99"/>
      <c r="K124" s="99"/>
      <c r="L124" s="99" t="s">
        <v>201</v>
      </c>
      <c r="M124" s="99"/>
      <c r="N124" s="99"/>
      <c r="O124" s="99"/>
      <c r="P124" s="99"/>
    </row>
    <row r="125" spans="1:16" x14ac:dyDescent="0.25">
      <c r="A125" s="110" t="s">
        <v>39</v>
      </c>
      <c r="B125" s="101">
        <v>19</v>
      </c>
      <c r="C125" s="112">
        <v>16</v>
      </c>
      <c r="D125" s="112">
        <f>B125-C125</f>
        <v>3</v>
      </c>
      <c r="E125" s="103">
        <f>D125^2</f>
        <v>9</v>
      </c>
      <c r="F125" s="113"/>
      <c r="G125" s="99"/>
      <c r="H125" s="99"/>
      <c r="I125" s="99"/>
      <c r="J125" s="99"/>
      <c r="K125" s="99"/>
      <c r="L125" s="99"/>
      <c r="M125" s="99"/>
      <c r="N125" s="99"/>
      <c r="O125" s="99"/>
      <c r="P125" s="99"/>
    </row>
    <row r="126" spans="1:16" x14ac:dyDescent="0.25">
      <c r="A126" s="110" t="s">
        <v>39</v>
      </c>
      <c r="B126" s="101">
        <v>15</v>
      </c>
      <c r="C126" s="112">
        <v>16</v>
      </c>
      <c r="D126" s="112">
        <f t="shared" ref="D126:D140" si="19">B126-C126</f>
        <v>-1</v>
      </c>
      <c r="E126" s="103">
        <f t="shared" ref="E126:E140" si="20">D126^2</f>
        <v>1</v>
      </c>
      <c r="F126" s="112">
        <f>(D126-D125)^2</f>
        <v>16</v>
      </c>
      <c r="G126" s="99"/>
      <c r="H126" s="99"/>
      <c r="I126" s="99"/>
      <c r="J126" s="99"/>
      <c r="K126" s="99"/>
      <c r="L126" s="99"/>
      <c r="M126" s="99"/>
      <c r="N126" s="99"/>
      <c r="O126" s="99"/>
      <c r="P126" s="99"/>
    </row>
    <row r="127" spans="1:16" x14ac:dyDescent="0.25">
      <c r="A127" s="110" t="s">
        <v>39</v>
      </c>
      <c r="B127" s="101">
        <v>14</v>
      </c>
      <c r="C127" s="112">
        <v>16</v>
      </c>
      <c r="D127" s="112">
        <f t="shared" si="19"/>
        <v>-2</v>
      </c>
      <c r="E127" s="103">
        <f t="shared" si="20"/>
        <v>4</v>
      </c>
      <c r="F127" s="112">
        <f t="shared" ref="F127:F140" si="21">(D127-D126)^2</f>
        <v>1</v>
      </c>
      <c r="G127" s="99"/>
      <c r="H127" s="99"/>
      <c r="I127" s="99"/>
      <c r="J127" s="99"/>
      <c r="K127" s="99"/>
      <c r="L127" s="99"/>
      <c r="M127" s="99"/>
      <c r="N127" s="99"/>
      <c r="O127" s="99"/>
      <c r="P127" s="99"/>
    </row>
    <row r="128" spans="1:16" ht="18.75" x14ac:dyDescent="0.3">
      <c r="A128" s="110" t="s">
        <v>39</v>
      </c>
      <c r="B128" s="104">
        <v>16</v>
      </c>
      <c r="C128" s="112">
        <v>16</v>
      </c>
      <c r="D128" s="112">
        <f t="shared" si="19"/>
        <v>0</v>
      </c>
      <c r="E128" s="103">
        <f t="shared" si="20"/>
        <v>0</v>
      </c>
      <c r="F128" s="112">
        <f t="shared" si="21"/>
        <v>4</v>
      </c>
      <c r="G128" s="99"/>
      <c r="H128" s="99"/>
      <c r="I128" s="99"/>
      <c r="J128" s="99"/>
      <c r="K128" s="99"/>
      <c r="L128" s="99"/>
      <c r="M128" s="99"/>
      <c r="N128" s="108"/>
      <c r="O128" s="108"/>
      <c r="P128" s="108"/>
    </row>
    <row r="129" spans="1:16" ht="18.75" x14ac:dyDescent="0.3">
      <c r="A129" s="110" t="s">
        <v>40</v>
      </c>
      <c r="B129" s="101">
        <v>16</v>
      </c>
      <c r="C129" s="101">
        <v>15.25</v>
      </c>
      <c r="D129" s="112">
        <f t="shared" si="19"/>
        <v>0.75</v>
      </c>
      <c r="E129" s="103">
        <f t="shared" si="20"/>
        <v>0.5625</v>
      </c>
      <c r="F129" s="112">
        <f t="shared" si="21"/>
        <v>0.5625</v>
      </c>
      <c r="G129" s="99"/>
      <c r="H129" s="99"/>
      <c r="I129" s="99"/>
      <c r="J129" s="99"/>
      <c r="K129" s="99"/>
      <c r="L129" s="99"/>
      <c r="M129" s="99"/>
      <c r="N129" s="109"/>
      <c r="O129" s="109"/>
      <c r="P129" s="109"/>
    </row>
    <row r="130" spans="1:16" ht="18.75" x14ac:dyDescent="0.3">
      <c r="A130" s="110" t="s">
        <v>40</v>
      </c>
      <c r="B130" s="101">
        <v>18</v>
      </c>
      <c r="C130" s="101">
        <v>15.25</v>
      </c>
      <c r="D130" s="112">
        <f t="shared" si="19"/>
        <v>2.75</v>
      </c>
      <c r="E130" s="103">
        <f t="shared" si="20"/>
        <v>7.5625</v>
      </c>
      <c r="F130" s="112">
        <f t="shared" si="21"/>
        <v>4</v>
      </c>
      <c r="G130" s="99"/>
      <c r="H130" s="107" t="s">
        <v>202</v>
      </c>
      <c r="I130" s="107">
        <f>F141/E141</f>
        <v>2.239399293286219</v>
      </c>
      <c r="J130" s="99"/>
      <c r="K130" s="99"/>
      <c r="L130" s="99"/>
      <c r="M130" s="99"/>
      <c r="N130" s="109"/>
      <c r="O130" s="109"/>
      <c r="P130" s="109"/>
    </row>
    <row r="131" spans="1:16" ht="18.75" x14ac:dyDescent="0.3">
      <c r="A131" s="110" t="s">
        <v>40</v>
      </c>
      <c r="B131" s="101">
        <v>11</v>
      </c>
      <c r="C131" s="101">
        <v>15.25</v>
      </c>
      <c r="D131" s="112">
        <f t="shared" si="19"/>
        <v>-4.25</v>
      </c>
      <c r="E131" s="103">
        <f t="shared" si="20"/>
        <v>18.0625</v>
      </c>
      <c r="F131" s="112">
        <f t="shared" si="21"/>
        <v>49</v>
      </c>
      <c r="G131" s="99"/>
      <c r="H131" s="99"/>
      <c r="I131" s="99"/>
      <c r="J131" s="99"/>
      <c r="K131" s="99"/>
      <c r="L131" s="99"/>
      <c r="M131" s="99"/>
      <c r="N131" s="109"/>
      <c r="O131" s="109"/>
      <c r="P131" s="109"/>
    </row>
    <row r="132" spans="1:16" ht="18.75" x14ac:dyDescent="0.3">
      <c r="A132" s="110" t="s">
        <v>40</v>
      </c>
      <c r="B132" s="104">
        <v>16</v>
      </c>
      <c r="C132" s="101">
        <v>15.25</v>
      </c>
      <c r="D132" s="112">
        <f t="shared" si="19"/>
        <v>0.75</v>
      </c>
      <c r="E132" s="103">
        <f t="shared" si="20"/>
        <v>0.5625</v>
      </c>
      <c r="F132" s="112">
        <f t="shared" si="21"/>
        <v>25</v>
      </c>
      <c r="G132" s="99"/>
      <c r="H132" s="102" t="s">
        <v>203</v>
      </c>
      <c r="I132" s="102">
        <v>0.74</v>
      </c>
      <c r="J132" s="99"/>
      <c r="K132" s="99"/>
      <c r="L132" s="99"/>
      <c r="M132" s="99"/>
      <c r="N132" s="109"/>
      <c r="O132" s="109"/>
      <c r="P132" s="109"/>
    </row>
    <row r="133" spans="1:16" x14ac:dyDescent="0.25">
      <c r="A133" s="110" t="s">
        <v>41</v>
      </c>
      <c r="B133" s="101">
        <v>16</v>
      </c>
      <c r="C133" s="101">
        <v>15.75</v>
      </c>
      <c r="D133" s="112">
        <f t="shared" si="19"/>
        <v>0.25</v>
      </c>
      <c r="E133" s="103">
        <f t="shared" si="20"/>
        <v>6.25E-2</v>
      </c>
      <c r="F133" s="112">
        <f t="shared" si="21"/>
        <v>0.25</v>
      </c>
      <c r="G133" s="99"/>
      <c r="H133" s="107" t="s">
        <v>204</v>
      </c>
      <c r="I133" s="107">
        <v>1.93</v>
      </c>
      <c r="J133" s="96"/>
      <c r="K133" s="96"/>
      <c r="L133" s="96"/>
      <c r="M133" s="96"/>
      <c r="N133" s="96"/>
      <c r="O133" s="96"/>
      <c r="P133" s="96"/>
    </row>
    <row r="134" spans="1:16" x14ac:dyDescent="0.25">
      <c r="A134" s="110" t="s">
        <v>41</v>
      </c>
      <c r="B134" s="101">
        <v>11</v>
      </c>
      <c r="C134" s="101">
        <v>15.75</v>
      </c>
      <c r="D134" s="112">
        <f t="shared" si="19"/>
        <v>-4.75</v>
      </c>
      <c r="E134" s="103">
        <f t="shared" si="20"/>
        <v>22.5625</v>
      </c>
      <c r="F134" s="112">
        <f t="shared" si="21"/>
        <v>25</v>
      </c>
      <c r="G134" s="99"/>
      <c r="H134" s="99"/>
      <c r="I134" s="99"/>
      <c r="J134" s="96"/>
      <c r="K134" s="96"/>
      <c r="L134" s="96"/>
      <c r="M134" s="96"/>
      <c r="N134" s="96"/>
      <c r="O134" s="96"/>
      <c r="P134" s="96"/>
    </row>
    <row r="135" spans="1:16" x14ac:dyDescent="0.25">
      <c r="A135" s="110" t="s">
        <v>41</v>
      </c>
      <c r="B135" s="101">
        <v>21</v>
      </c>
      <c r="C135" s="101">
        <v>15.75</v>
      </c>
      <c r="D135" s="112">
        <f t="shared" si="19"/>
        <v>5.25</v>
      </c>
      <c r="E135" s="103">
        <f t="shared" si="20"/>
        <v>27.5625</v>
      </c>
      <c r="F135" s="112">
        <f t="shared" si="21"/>
        <v>100</v>
      </c>
      <c r="G135" s="99"/>
      <c r="H135" s="99" t="s">
        <v>207</v>
      </c>
      <c r="I135" s="99"/>
      <c r="J135" s="96"/>
      <c r="K135" s="96"/>
      <c r="L135" s="96"/>
      <c r="M135" s="96"/>
      <c r="N135" s="96"/>
      <c r="O135" s="96"/>
      <c r="P135" s="96"/>
    </row>
    <row r="136" spans="1:16" x14ac:dyDescent="0.25">
      <c r="A136" s="110" t="s">
        <v>41</v>
      </c>
      <c r="B136" s="104">
        <v>15</v>
      </c>
      <c r="C136" s="101">
        <v>15.75</v>
      </c>
      <c r="D136" s="112">
        <f t="shared" si="19"/>
        <v>-0.75</v>
      </c>
      <c r="E136" s="103">
        <f t="shared" si="20"/>
        <v>0.5625</v>
      </c>
      <c r="F136" s="112">
        <f t="shared" si="21"/>
        <v>36</v>
      </c>
      <c r="G136" s="99"/>
      <c r="H136" s="99"/>
      <c r="I136" s="99"/>
      <c r="J136" s="96"/>
      <c r="K136" s="96"/>
      <c r="L136" s="96"/>
      <c r="M136" s="96"/>
      <c r="N136" s="96"/>
      <c r="O136" s="96"/>
      <c r="P136" s="96"/>
    </row>
    <row r="137" spans="1:16" x14ac:dyDescent="0.25">
      <c r="A137" s="110" t="s">
        <v>42</v>
      </c>
      <c r="B137" s="101">
        <v>14</v>
      </c>
      <c r="C137" s="101">
        <v>17</v>
      </c>
      <c r="D137" s="112">
        <f t="shared" si="19"/>
        <v>-3</v>
      </c>
      <c r="E137" s="103">
        <f t="shared" si="20"/>
        <v>9</v>
      </c>
      <c r="F137" s="112">
        <f t="shared" si="21"/>
        <v>5.0625</v>
      </c>
      <c r="G137" s="99"/>
      <c r="H137" s="99"/>
      <c r="I137" s="99"/>
      <c r="J137" s="96"/>
      <c r="K137" s="96"/>
      <c r="L137" s="96"/>
      <c r="M137" s="96"/>
      <c r="N137" s="96"/>
      <c r="O137" s="96"/>
      <c r="P137" s="96"/>
    </row>
    <row r="138" spans="1:16" x14ac:dyDescent="0.25">
      <c r="A138" s="110" t="s">
        <v>42</v>
      </c>
      <c r="B138" s="101">
        <v>15</v>
      </c>
      <c r="C138" s="101">
        <v>17</v>
      </c>
      <c r="D138" s="112">
        <f t="shared" si="19"/>
        <v>-2</v>
      </c>
      <c r="E138" s="103">
        <f t="shared" si="20"/>
        <v>4</v>
      </c>
      <c r="F138" s="112">
        <f t="shared" si="21"/>
        <v>1</v>
      </c>
      <c r="G138" s="99"/>
      <c r="H138" s="99"/>
      <c r="I138" s="99"/>
      <c r="J138" s="96"/>
      <c r="K138" s="96"/>
      <c r="L138" s="96"/>
      <c r="M138" s="96"/>
      <c r="N138" s="96"/>
      <c r="O138" s="96"/>
      <c r="P138" s="96"/>
    </row>
    <row r="139" spans="1:16" x14ac:dyDescent="0.25">
      <c r="A139" s="110" t="s">
        <v>42</v>
      </c>
      <c r="B139" s="101">
        <v>16</v>
      </c>
      <c r="C139" s="101">
        <v>17</v>
      </c>
      <c r="D139" s="112">
        <f t="shared" si="19"/>
        <v>-1</v>
      </c>
      <c r="E139" s="103">
        <f t="shared" si="20"/>
        <v>1</v>
      </c>
      <c r="F139" s="112">
        <f t="shared" si="21"/>
        <v>1</v>
      </c>
      <c r="G139" s="99"/>
      <c r="H139" s="99"/>
      <c r="I139" s="99"/>
      <c r="J139" s="96"/>
      <c r="K139" s="96"/>
      <c r="L139" s="96"/>
      <c r="M139" s="96"/>
      <c r="N139" s="96"/>
      <c r="O139" s="96"/>
      <c r="P139" s="96"/>
    </row>
    <row r="140" spans="1:16" x14ac:dyDescent="0.25">
      <c r="A140" s="110" t="s">
        <v>42</v>
      </c>
      <c r="B140" s="104">
        <v>23</v>
      </c>
      <c r="C140" s="101">
        <v>17</v>
      </c>
      <c r="D140" s="112">
        <f t="shared" si="19"/>
        <v>6</v>
      </c>
      <c r="E140" s="103">
        <f t="shared" si="20"/>
        <v>36</v>
      </c>
      <c r="F140" s="112">
        <f t="shared" si="21"/>
        <v>49</v>
      </c>
      <c r="G140" s="99"/>
      <c r="H140" s="99"/>
      <c r="I140" s="99"/>
      <c r="J140" s="96"/>
      <c r="K140" s="96"/>
      <c r="L140" s="96"/>
      <c r="M140" s="96"/>
      <c r="N140" s="96"/>
      <c r="O140" s="96"/>
      <c r="P140" s="96"/>
    </row>
    <row r="141" spans="1:16" x14ac:dyDescent="0.25">
      <c r="A141" s="99"/>
      <c r="B141" s="113"/>
      <c r="C141" s="113"/>
      <c r="D141" s="105"/>
      <c r="E141" s="116">
        <f>SUM(E125:E140)</f>
        <v>141.5</v>
      </c>
      <c r="F141" s="116">
        <f>SUM(F125:F140)</f>
        <v>316.875</v>
      </c>
      <c r="G141" s="99"/>
      <c r="H141" s="99"/>
      <c r="I141" s="99"/>
      <c r="J141" s="96"/>
      <c r="K141" s="96"/>
      <c r="L141" s="96"/>
      <c r="M141" s="96"/>
      <c r="N141" s="96"/>
      <c r="O141" s="96"/>
      <c r="P141" s="96"/>
    </row>
  </sheetData>
  <mergeCells count="6">
    <mergeCell ref="I48:I53"/>
    <mergeCell ref="B1:F1"/>
    <mergeCell ref="B8:F8"/>
    <mergeCell ref="A43:E43"/>
    <mergeCell ref="G29:G31"/>
    <mergeCell ref="A42:K42"/>
  </mergeCell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76C53-FB64-46C7-82B1-9C77389A1499}">
  <dimension ref="A1:V32"/>
  <sheetViews>
    <sheetView topLeftCell="A4" workbookViewId="0">
      <selection activeCell="K33" sqref="K33"/>
    </sheetView>
  </sheetViews>
  <sheetFormatPr baseColWidth="10" defaultRowHeight="15" x14ac:dyDescent="0.25"/>
  <sheetData>
    <row r="1" spans="1:20" x14ac:dyDescent="0.25">
      <c r="A1" s="1"/>
      <c r="B1" s="62" t="s">
        <v>62</v>
      </c>
      <c r="C1" s="62"/>
      <c r="D1" s="62"/>
      <c r="E1" s="62"/>
      <c r="G1" s="6" t="s">
        <v>4</v>
      </c>
      <c r="H1" s="6" t="s">
        <v>5</v>
      </c>
      <c r="I1" s="6" t="s">
        <v>6</v>
      </c>
      <c r="J1" s="6" t="s">
        <v>7</v>
      </c>
      <c r="L1" s="32" t="s">
        <v>43</v>
      </c>
      <c r="M1" s="32" t="s">
        <v>44</v>
      </c>
      <c r="N1" s="32" t="s">
        <v>45</v>
      </c>
      <c r="O1" s="32" t="s">
        <v>46</v>
      </c>
    </row>
    <row r="2" spans="1:20" x14ac:dyDescent="0.25">
      <c r="A2" s="3" t="s">
        <v>34</v>
      </c>
      <c r="B2" s="43" t="s">
        <v>39</v>
      </c>
      <c r="C2" s="43" t="s">
        <v>40</v>
      </c>
      <c r="D2" s="43" t="s">
        <v>41</v>
      </c>
      <c r="E2" s="43" t="s">
        <v>42</v>
      </c>
      <c r="G2" s="1">
        <v>16</v>
      </c>
      <c r="H2" s="1">
        <v>19</v>
      </c>
      <c r="I2" s="1">
        <v>14</v>
      </c>
      <c r="J2" s="1">
        <v>16</v>
      </c>
      <c r="L2" s="1">
        <v>14</v>
      </c>
      <c r="M2" s="1">
        <v>16</v>
      </c>
      <c r="N2" s="1">
        <v>16</v>
      </c>
      <c r="O2" s="1">
        <v>19</v>
      </c>
    </row>
    <row r="3" spans="1:20" x14ac:dyDescent="0.25">
      <c r="A3" s="3" t="s">
        <v>35</v>
      </c>
      <c r="B3" s="1">
        <v>19</v>
      </c>
      <c r="C3" s="1">
        <v>16</v>
      </c>
      <c r="D3" s="1">
        <v>16</v>
      </c>
      <c r="E3" s="1">
        <v>14</v>
      </c>
      <c r="G3" s="1">
        <v>15</v>
      </c>
      <c r="H3" s="1">
        <v>18</v>
      </c>
      <c r="I3" s="1">
        <v>11</v>
      </c>
      <c r="J3" s="1">
        <v>15</v>
      </c>
      <c r="L3" s="1">
        <v>18</v>
      </c>
      <c r="M3" s="1">
        <v>15</v>
      </c>
      <c r="N3" s="1">
        <v>15</v>
      </c>
      <c r="O3" s="1">
        <v>11</v>
      </c>
    </row>
    <row r="4" spans="1:20" x14ac:dyDescent="0.25">
      <c r="A4" s="3" t="s">
        <v>36</v>
      </c>
      <c r="B4" s="1">
        <v>15</v>
      </c>
      <c r="C4" s="1">
        <v>18</v>
      </c>
      <c r="D4" s="1">
        <v>11</v>
      </c>
      <c r="E4" s="1">
        <v>15</v>
      </c>
      <c r="G4" s="1">
        <v>16</v>
      </c>
      <c r="H4" s="1">
        <v>21</v>
      </c>
      <c r="I4" s="1">
        <v>11</v>
      </c>
      <c r="J4" s="1">
        <v>14</v>
      </c>
      <c r="L4" s="1">
        <v>14</v>
      </c>
      <c r="M4" s="1">
        <v>21</v>
      </c>
      <c r="N4" s="1">
        <v>11</v>
      </c>
      <c r="O4" s="1">
        <v>16</v>
      </c>
    </row>
    <row r="5" spans="1:20" x14ac:dyDescent="0.25">
      <c r="A5" s="3" t="s">
        <v>37</v>
      </c>
      <c r="B5" s="1">
        <v>14</v>
      </c>
      <c r="C5" s="1">
        <v>11</v>
      </c>
      <c r="D5" s="1">
        <v>21</v>
      </c>
      <c r="E5" s="1">
        <v>16</v>
      </c>
      <c r="G5" s="1">
        <v>15</v>
      </c>
      <c r="H5" s="1">
        <v>23</v>
      </c>
      <c r="I5" s="1">
        <v>16</v>
      </c>
      <c r="J5" s="1">
        <v>16</v>
      </c>
      <c r="L5" s="1">
        <v>15</v>
      </c>
      <c r="M5" s="1">
        <v>16</v>
      </c>
      <c r="N5" s="1">
        <v>23</v>
      </c>
      <c r="O5" s="1">
        <v>16</v>
      </c>
    </row>
    <row r="6" spans="1:20" x14ac:dyDescent="0.25">
      <c r="A6" s="3" t="s">
        <v>38</v>
      </c>
      <c r="B6" s="1">
        <v>16</v>
      </c>
      <c r="C6" s="1">
        <v>16</v>
      </c>
      <c r="D6" s="1">
        <v>15</v>
      </c>
      <c r="E6" s="1">
        <v>23</v>
      </c>
    </row>
    <row r="7" spans="1:20" x14ac:dyDescent="0.25">
      <c r="H7" t="s">
        <v>169</v>
      </c>
    </row>
    <row r="8" spans="1:20" x14ac:dyDescent="0.25">
      <c r="A8" t="s">
        <v>143</v>
      </c>
      <c r="O8" s="57"/>
      <c r="P8" t="s">
        <v>169</v>
      </c>
    </row>
    <row r="9" spans="1:20" ht="15.75" thickBot="1" x14ac:dyDescent="0.3">
      <c r="H9" t="s">
        <v>144</v>
      </c>
      <c r="O9" s="57"/>
    </row>
    <row r="10" spans="1:20" ht="15.75" thickBot="1" x14ac:dyDescent="0.3">
      <c r="A10" s="79" t="s">
        <v>144</v>
      </c>
      <c r="B10" s="79" t="s">
        <v>145</v>
      </c>
      <c r="C10" s="79" t="s">
        <v>146</v>
      </c>
      <c r="D10" s="79" t="s">
        <v>147</v>
      </c>
      <c r="E10" s="79" t="s">
        <v>148</v>
      </c>
      <c r="H10" s="79" t="s">
        <v>170</v>
      </c>
      <c r="I10" s="79" t="s">
        <v>145</v>
      </c>
      <c r="J10" s="79" t="s">
        <v>146</v>
      </c>
      <c r="K10" s="79" t="s">
        <v>147</v>
      </c>
      <c r="L10" s="79" t="s">
        <v>148</v>
      </c>
      <c r="O10" s="58"/>
      <c r="P10" t="s">
        <v>144</v>
      </c>
    </row>
    <row r="11" spans="1:20" x14ac:dyDescent="0.25">
      <c r="A11" s="44" t="s">
        <v>149</v>
      </c>
      <c r="B11" s="44">
        <v>4</v>
      </c>
      <c r="C11" s="44">
        <v>65</v>
      </c>
      <c r="D11" s="44">
        <v>16.25</v>
      </c>
      <c r="E11" s="44">
        <v>4.25</v>
      </c>
      <c r="H11" s="44" t="s">
        <v>153</v>
      </c>
      <c r="I11" s="44">
        <v>4</v>
      </c>
      <c r="J11" s="44">
        <v>62</v>
      </c>
      <c r="K11" s="44">
        <v>15.5</v>
      </c>
      <c r="L11" s="44">
        <v>0.33333333333333331</v>
      </c>
      <c r="O11" s="44"/>
      <c r="P11" s="79" t="s">
        <v>170</v>
      </c>
      <c r="Q11" s="79" t="s">
        <v>145</v>
      </c>
      <c r="R11" s="79" t="s">
        <v>146</v>
      </c>
      <c r="S11" s="79" t="s">
        <v>147</v>
      </c>
      <c r="T11" s="79" t="s">
        <v>148</v>
      </c>
    </row>
    <row r="12" spans="1:20" x14ac:dyDescent="0.25">
      <c r="A12" s="44" t="s">
        <v>150</v>
      </c>
      <c r="B12" s="44">
        <v>4</v>
      </c>
      <c r="C12" s="44">
        <v>59</v>
      </c>
      <c r="D12" s="44">
        <v>14.75</v>
      </c>
      <c r="E12" s="44">
        <v>8.25</v>
      </c>
      <c r="H12" s="44" t="s">
        <v>154</v>
      </c>
      <c r="I12" s="44">
        <v>4</v>
      </c>
      <c r="J12" s="44">
        <v>81</v>
      </c>
      <c r="K12" s="44">
        <v>20.25</v>
      </c>
      <c r="L12" s="44">
        <v>4.916666666666667</v>
      </c>
      <c r="O12" s="44"/>
      <c r="P12" s="44" t="s">
        <v>153</v>
      </c>
      <c r="Q12" s="44">
        <v>4</v>
      </c>
      <c r="R12" s="44">
        <v>61</v>
      </c>
      <c r="S12" s="44">
        <v>15.25</v>
      </c>
      <c r="T12" s="44">
        <v>3.5833333333333335</v>
      </c>
    </row>
    <row r="13" spans="1:20" x14ac:dyDescent="0.25">
      <c r="A13" s="44" t="s">
        <v>151</v>
      </c>
      <c r="B13" s="44">
        <v>4</v>
      </c>
      <c r="C13" s="44">
        <v>62</v>
      </c>
      <c r="D13" s="44">
        <v>15.5</v>
      </c>
      <c r="E13" s="44">
        <v>17.666666666666668</v>
      </c>
      <c r="H13" s="44" t="s">
        <v>155</v>
      </c>
      <c r="I13" s="44">
        <v>4</v>
      </c>
      <c r="J13" s="44">
        <v>52</v>
      </c>
      <c r="K13" s="44">
        <v>13</v>
      </c>
      <c r="L13" s="44">
        <v>6</v>
      </c>
      <c r="O13" s="44"/>
      <c r="P13" s="44" t="s">
        <v>154</v>
      </c>
      <c r="Q13" s="44">
        <v>4</v>
      </c>
      <c r="R13" s="44">
        <v>68</v>
      </c>
      <c r="S13" s="44">
        <v>17</v>
      </c>
      <c r="T13" s="44">
        <v>7.333333333333333</v>
      </c>
    </row>
    <row r="14" spans="1:20" ht="15.75" thickBot="1" x14ac:dyDescent="0.3">
      <c r="A14" s="44" t="s">
        <v>152</v>
      </c>
      <c r="B14" s="44">
        <v>4</v>
      </c>
      <c r="C14" s="44">
        <v>70</v>
      </c>
      <c r="D14" s="44">
        <v>17.5</v>
      </c>
      <c r="E14" s="44">
        <v>13.666666666666666</v>
      </c>
      <c r="H14" s="78" t="s">
        <v>156</v>
      </c>
      <c r="I14" s="78">
        <v>4</v>
      </c>
      <c r="J14" s="78">
        <v>61</v>
      </c>
      <c r="K14" s="78">
        <v>15.25</v>
      </c>
      <c r="L14" s="78">
        <v>0.91666666666666663</v>
      </c>
      <c r="O14" s="44"/>
      <c r="P14" s="44" t="s">
        <v>155</v>
      </c>
      <c r="Q14" s="44">
        <v>4</v>
      </c>
      <c r="R14" s="44">
        <v>65</v>
      </c>
      <c r="S14" s="44">
        <v>16.25</v>
      </c>
      <c r="T14" s="44">
        <v>24.916666666666668</v>
      </c>
    </row>
    <row r="15" spans="1:20" ht="15.75" thickBot="1" x14ac:dyDescent="0.3">
      <c r="A15" s="44"/>
      <c r="B15" s="44"/>
      <c r="C15" s="44"/>
      <c r="D15" s="44"/>
      <c r="E15" s="44"/>
      <c r="O15" s="57"/>
      <c r="P15" s="78" t="s">
        <v>156</v>
      </c>
      <c r="Q15" s="78">
        <v>4</v>
      </c>
      <c r="R15" s="78">
        <v>62</v>
      </c>
      <c r="S15" s="78">
        <v>15.5</v>
      </c>
      <c r="T15" s="78">
        <v>11</v>
      </c>
    </row>
    <row r="16" spans="1:20" x14ac:dyDescent="0.25">
      <c r="A16" s="44" t="s">
        <v>153</v>
      </c>
      <c r="B16" s="44">
        <v>4</v>
      </c>
      <c r="C16" s="44">
        <v>64</v>
      </c>
      <c r="D16" s="44">
        <v>16</v>
      </c>
      <c r="E16" s="44">
        <v>4.666666666666667</v>
      </c>
      <c r="O16" s="57"/>
    </row>
    <row r="17" spans="1:22" ht="15.75" thickBot="1" x14ac:dyDescent="0.3">
      <c r="A17" s="44" t="s">
        <v>154</v>
      </c>
      <c r="B17" s="44">
        <v>4</v>
      </c>
      <c r="C17" s="44">
        <v>61</v>
      </c>
      <c r="D17" s="44">
        <v>15.25</v>
      </c>
      <c r="E17" s="44">
        <v>8.9166666666666661</v>
      </c>
      <c r="H17" t="s">
        <v>157</v>
      </c>
      <c r="O17" s="57"/>
    </row>
    <row r="18" spans="1:22" ht="15.75" thickBot="1" x14ac:dyDescent="0.3">
      <c r="A18" s="44" t="s">
        <v>155</v>
      </c>
      <c r="B18" s="44">
        <v>4</v>
      </c>
      <c r="C18" s="44">
        <v>63</v>
      </c>
      <c r="D18" s="44">
        <v>15.75</v>
      </c>
      <c r="E18" s="44">
        <v>16.916666666666668</v>
      </c>
      <c r="H18" s="79" t="s">
        <v>158</v>
      </c>
      <c r="I18" s="79" t="s">
        <v>159</v>
      </c>
      <c r="J18" s="79" t="s">
        <v>160</v>
      </c>
      <c r="K18" s="79" t="s">
        <v>161</v>
      </c>
      <c r="L18" s="79" t="s">
        <v>162</v>
      </c>
      <c r="M18" s="79" t="s">
        <v>163</v>
      </c>
      <c r="N18" s="79" t="s">
        <v>164</v>
      </c>
      <c r="O18" s="58"/>
      <c r="P18" t="s">
        <v>157</v>
      </c>
    </row>
    <row r="19" spans="1:22" ht="15.75" thickBot="1" x14ac:dyDescent="0.3">
      <c r="A19" s="78" t="s">
        <v>156</v>
      </c>
      <c r="B19" s="78">
        <v>4</v>
      </c>
      <c r="C19" s="78">
        <v>68</v>
      </c>
      <c r="D19" s="78">
        <v>17</v>
      </c>
      <c r="E19" s="78">
        <v>16.666666666666668</v>
      </c>
      <c r="H19" s="44" t="s">
        <v>171</v>
      </c>
      <c r="L19" s="44">
        <v>12.21917808219178</v>
      </c>
      <c r="M19" s="44">
        <v>5.8586021036726148E-4</v>
      </c>
      <c r="N19" s="44">
        <v>3.4902948194976045</v>
      </c>
      <c r="O19" s="44"/>
      <c r="P19" s="79" t="s">
        <v>158</v>
      </c>
      <c r="Q19" s="79" t="s">
        <v>159</v>
      </c>
      <c r="R19" s="79" t="s">
        <v>160</v>
      </c>
      <c r="S19" s="79" t="s">
        <v>161</v>
      </c>
      <c r="T19" s="79" t="s">
        <v>162</v>
      </c>
      <c r="U19" s="79" t="s">
        <v>163</v>
      </c>
      <c r="V19" s="79" t="s">
        <v>164</v>
      </c>
    </row>
    <row r="20" spans="1:22" x14ac:dyDescent="0.25">
      <c r="H20" s="44" t="s">
        <v>172</v>
      </c>
      <c r="I20" s="44">
        <v>36.5</v>
      </c>
      <c r="J20" s="44">
        <v>12</v>
      </c>
      <c r="K20" s="44">
        <v>3.0416666666666665</v>
      </c>
      <c r="L20" s="44"/>
      <c r="M20" s="44"/>
      <c r="N20" s="44"/>
      <c r="O20" s="44"/>
      <c r="P20" s="44" t="s">
        <v>171</v>
      </c>
      <c r="T20" s="44">
        <v>0.21352313167259784</v>
      </c>
      <c r="U20" s="44">
        <v>0.88510999097410559</v>
      </c>
      <c r="V20" s="44">
        <v>3.4902948194976045</v>
      </c>
    </row>
    <row r="21" spans="1:22" x14ac:dyDescent="0.25">
      <c r="H21" s="44"/>
      <c r="I21" s="44"/>
      <c r="J21" s="44"/>
      <c r="K21" s="44"/>
      <c r="L21" s="44"/>
      <c r="M21" s="44"/>
      <c r="N21" s="44"/>
      <c r="O21" s="44"/>
      <c r="P21" s="44" t="s">
        <v>172</v>
      </c>
      <c r="Q21" s="44">
        <v>140.5</v>
      </c>
      <c r="R21" s="44">
        <v>12</v>
      </c>
      <c r="S21" s="44">
        <v>11.708333333333334</v>
      </c>
      <c r="T21" s="44"/>
      <c r="U21" s="44"/>
      <c r="V21" s="44"/>
    </row>
    <row r="22" spans="1:22" ht="15.75" thickBot="1" x14ac:dyDescent="0.3">
      <c r="A22" t="s">
        <v>157</v>
      </c>
      <c r="H22" s="78" t="s">
        <v>20</v>
      </c>
      <c r="I22" s="78">
        <v>148</v>
      </c>
      <c r="J22" s="78">
        <v>15</v>
      </c>
      <c r="K22" s="78"/>
      <c r="L22" s="78"/>
      <c r="M22" s="78"/>
      <c r="N22" s="78"/>
      <c r="O22" s="44"/>
      <c r="P22" s="44"/>
      <c r="Q22" s="44"/>
      <c r="R22" s="44"/>
      <c r="S22" s="44"/>
      <c r="T22" s="44"/>
      <c r="U22" s="44"/>
      <c r="V22" s="44"/>
    </row>
    <row r="23" spans="1:22" ht="15.75" thickBot="1" x14ac:dyDescent="0.3">
      <c r="A23" s="79" t="s">
        <v>158</v>
      </c>
      <c r="B23" s="79" t="s">
        <v>159</v>
      </c>
      <c r="C23" s="79" t="s">
        <v>160</v>
      </c>
      <c r="D23" s="79" t="s">
        <v>161</v>
      </c>
      <c r="E23" s="79" t="s">
        <v>162</v>
      </c>
      <c r="F23" s="79"/>
      <c r="G23" s="79" t="s">
        <v>164</v>
      </c>
      <c r="H23" s="57"/>
      <c r="I23" s="57"/>
      <c r="J23" s="57"/>
      <c r="K23" s="57"/>
      <c r="L23" s="57"/>
      <c r="M23" s="57"/>
      <c r="N23" s="57"/>
      <c r="O23" s="57"/>
      <c r="P23" s="78" t="s">
        <v>20</v>
      </c>
      <c r="Q23" s="78">
        <v>148</v>
      </c>
      <c r="R23" s="78">
        <v>15</v>
      </c>
      <c r="S23" s="78"/>
      <c r="T23" s="78"/>
      <c r="U23" s="78"/>
      <c r="V23" s="78"/>
    </row>
    <row r="24" spans="1:22" x14ac:dyDescent="0.25">
      <c r="A24" s="44" t="s">
        <v>165</v>
      </c>
      <c r="B24" s="44">
        <v>16.5</v>
      </c>
      <c r="C24" s="44">
        <v>3</v>
      </c>
      <c r="D24" s="44">
        <v>5.5</v>
      </c>
      <c r="E24" s="44">
        <f>D24/$D$28</f>
        <v>2.75</v>
      </c>
      <c r="F24" s="44"/>
      <c r="G24" s="80">
        <f>_xlfn.F.INV.RT(0.05,3,3)</f>
        <v>9.2766281531448112</v>
      </c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</row>
    <row r="25" spans="1:22" x14ac:dyDescent="0.25">
      <c r="A25" s="44" t="s">
        <v>166</v>
      </c>
      <c r="B25" s="44">
        <v>6.5</v>
      </c>
      <c r="C25" s="44">
        <v>3</v>
      </c>
      <c r="D25" s="44">
        <v>2.1666666666666665</v>
      </c>
      <c r="E25" s="44">
        <f t="shared" ref="E25:E27" si="0">D25/$D$28</f>
        <v>1.0833333333333333</v>
      </c>
      <c r="F25" s="44"/>
      <c r="G25" s="65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</row>
    <row r="26" spans="1:22" x14ac:dyDescent="0.25">
      <c r="A26" s="44" t="s">
        <v>167</v>
      </c>
      <c r="B26" s="44">
        <v>111.5</v>
      </c>
      <c r="C26" s="44">
        <v>3</v>
      </c>
      <c r="D26" s="44">
        <v>37.166666666666664</v>
      </c>
      <c r="E26" s="44">
        <f t="shared" si="0"/>
        <v>18.583333333333332</v>
      </c>
      <c r="F26" s="44"/>
      <c r="G26" s="65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</row>
    <row r="27" spans="1:22" x14ac:dyDescent="0.25">
      <c r="A27" s="44" t="s">
        <v>168</v>
      </c>
      <c r="B27" s="44">
        <v>7.5</v>
      </c>
      <c r="C27" s="44">
        <v>3</v>
      </c>
      <c r="D27" s="44">
        <v>2.5</v>
      </c>
      <c r="E27" s="44">
        <f t="shared" si="0"/>
        <v>1.25</v>
      </c>
      <c r="F27" s="44"/>
      <c r="G27" s="65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22" x14ac:dyDescent="0.25">
      <c r="A28" s="44" t="s">
        <v>19</v>
      </c>
      <c r="B28" s="44">
        <f>B30-B24-B25-B26-B27</f>
        <v>6</v>
      </c>
      <c r="C28" s="44">
        <v>3</v>
      </c>
      <c r="D28" s="44">
        <f>B28/C28</f>
        <v>2</v>
      </c>
      <c r="E28" s="44"/>
      <c r="F28" s="44"/>
      <c r="G28" s="44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22" x14ac:dyDescent="0.25">
      <c r="A29" s="44"/>
      <c r="B29" s="44"/>
      <c r="C29" s="44"/>
      <c r="D29" s="44"/>
      <c r="E29" s="44"/>
      <c r="F29" s="44"/>
      <c r="G29" s="44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22" ht="15.75" thickBot="1" x14ac:dyDescent="0.3">
      <c r="A30" s="78" t="s">
        <v>20</v>
      </c>
      <c r="B30" s="78">
        <v>148</v>
      </c>
      <c r="C30" s="78">
        <v>15</v>
      </c>
      <c r="D30" s="78"/>
      <c r="E30" s="78"/>
      <c r="F30" s="78"/>
      <c r="G30" s="78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22" x14ac:dyDescent="0.25">
      <c r="A31" s="44"/>
      <c r="B31" s="44"/>
      <c r="C31" s="44"/>
      <c r="D31" s="44"/>
      <c r="E31" s="44"/>
      <c r="F31" s="44"/>
      <c r="G31" s="44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2" x14ac:dyDescent="0.25">
      <c r="A32" s="44"/>
      <c r="B32" s="44"/>
      <c r="C32" s="44"/>
      <c r="D32" s="44"/>
      <c r="E32" s="44"/>
      <c r="F32" s="44"/>
      <c r="G32" s="44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</sheetData>
  <mergeCells count="2">
    <mergeCell ref="B1:E1"/>
    <mergeCell ref="G24:G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22E94-090E-4802-808A-46E33BE3E0F9}">
  <dimension ref="A1"/>
  <sheetViews>
    <sheetView zoomScale="140" zoomScaleNormal="140" workbookViewId="0">
      <selection activeCell="K15" sqref="K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Diseño</vt:lpstr>
      <vt:lpstr>Anova</vt:lpstr>
      <vt:lpstr>Hoja1</vt:lpstr>
      <vt:lpstr>Tabla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</dc:creator>
  <cp:lastModifiedBy>User</cp:lastModifiedBy>
  <dcterms:created xsi:type="dcterms:W3CDTF">2020-06-30T01:59:50Z</dcterms:created>
  <dcterms:modified xsi:type="dcterms:W3CDTF">2025-06-16T17:53:00Z</dcterms:modified>
</cp:coreProperties>
</file>