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41B3011-51AF-44C4-9E20-D4E8EC42CC44}" xr6:coauthVersionLast="47" xr6:coauthVersionMax="47" xr10:uidLastSave="{00000000-0000-0000-0000-000000000000}"/>
  <bookViews>
    <workbookView xWindow="-120" yWindow="-120" windowWidth="29040" windowHeight="15720" activeTab="3" xr2:uid="{93EC044C-4722-4FA2-9EBF-1DE0272CEE95}"/>
  </bookViews>
  <sheets>
    <sheet name="Diseño" sheetId="1" r:id="rId1"/>
    <sheet name="anova1" sheetId="6" r:id="rId2"/>
    <sheet name="Coef_Det" sheetId="2" r:id="rId3"/>
    <sheet name="Tabla F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6" l="1"/>
  <c r="D90" i="6"/>
  <c r="E90" i="6"/>
  <c r="B90" i="6"/>
  <c r="C88" i="6"/>
  <c r="D88" i="6"/>
  <c r="E88" i="6"/>
  <c r="B88" i="6"/>
  <c r="B59" i="6"/>
  <c r="E75" i="6"/>
  <c r="E74" i="6"/>
  <c r="E73" i="6"/>
  <c r="E71" i="6"/>
  <c r="E72" i="6"/>
  <c r="E70" i="6"/>
  <c r="K16" i="6"/>
  <c r="L16" i="6"/>
  <c r="M16" i="6"/>
  <c r="J16" i="6"/>
  <c r="B84" i="6"/>
  <c r="C64" i="6"/>
  <c r="D64" i="6"/>
  <c r="E64" i="6"/>
  <c r="B64" i="6"/>
  <c r="C62" i="6"/>
  <c r="D62" i="6"/>
  <c r="E62" i="6"/>
  <c r="B62" i="6"/>
  <c r="B58" i="6"/>
  <c r="E49" i="6"/>
  <c r="E48" i="6"/>
  <c r="E47" i="6"/>
  <c r="E45" i="6"/>
  <c r="E46" i="6"/>
  <c r="E44" i="6"/>
  <c r="G44" i="6"/>
  <c r="H11" i="6"/>
  <c r="H12" i="6"/>
  <c r="H13" i="6"/>
  <c r="H10" i="6"/>
  <c r="B39" i="6"/>
  <c r="F26" i="6"/>
  <c r="N14" i="6"/>
  <c r="K15" i="6"/>
  <c r="L15" i="6"/>
  <c r="K14" i="6"/>
  <c r="L14" i="6"/>
  <c r="M14" i="6"/>
  <c r="M15" i="6" s="1"/>
  <c r="J14" i="6"/>
  <c r="J15" i="6" s="1"/>
  <c r="N15" i="6" s="1"/>
  <c r="B21" i="6" s="1"/>
  <c r="B28" i="6" s="1"/>
  <c r="D28" i="6" s="1"/>
  <c r="F11" i="6"/>
  <c r="G11" i="6" s="1"/>
  <c r="F12" i="6"/>
  <c r="G12" i="6" s="1"/>
  <c r="F13" i="6"/>
  <c r="G13" i="6" s="1"/>
  <c r="F10" i="6"/>
  <c r="G10" i="6" s="1"/>
  <c r="G14" i="6" s="1"/>
  <c r="C16" i="6"/>
  <c r="D16" i="6"/>
  <c r="E16" i="6"/>
  <c r="B16" i="6"/>
  <c r="F16" i="6" s="1"/>
  <c r="E15" i="6"/>
  <c r="B15" i="6"/>
  <c r="C14" i="6"/>
  <c r="F14" i="6" s="1"/>
  <c r="D14" i="6"/>
  <c r="D15" i="6" s="1"/>
  <c r="E14" i="6"/>
  <c r="B14" i="6"/>
  <c r="B18" i="6" l="1"/>
  <c r="B19" i="6"/>
  <c r="B26" i="6" s="1"/>
  <c r="C15" i="6"/>
  <c r="F15" i="6" s="1"/>
  <c r="B20" i="6" s="1"/>
  <c r="B27" i="6" s="1"/>
  <c r="D27" i="6" s="1"/>
  <c r="C54" i="2"/>
  <c r="B49" i="2"/>
  <c r="B46" i="2"/>
  <c r="B43" i="2"/>
  <c r="E29" i="2"/>
  <c r="E30" i="2"/>
  <c r="E28" i="2"/>
  <c r="D29" i="2"/>
  <c r="D30" i="2"/>
  <c r="D31" i="2"/>
  <c r="D28" i="2"/>
  <c r="B32" i="2"/>
  <c r="B24" i="2"/>
  <c r="B23" i="2"/>
  <c r="M15" i="2"/>
  <c r="M14" i="2"/>
  <c r="J15" i="2"/>
  <c r="K15" i="2"/>
  <c r="L15" i="2"/>
  <c r="I15" i="2"/>
  <c r="J14" i="2"/>
  <c r="K14" i="2"/>
  <c r="L14" i="2"/>
  <c r="I14" i="2"/>
  <c r="B22" i="2"/>
  <c r="B21" i="2"/>
  <c r="B20" i="2"/>
  <c r="G14" i="2"/>
  <c r="F15" i="2"/>
  <c r="F16" i="2"/>
  <c r="F14" i="2"/>
  <c r="G11" i="2"/>
  <c r="G12" i="2"/>
  <c r="G13" i="2"/>
  <c r="G10" i="2"/>
  <c r="F11" i="2"/>
  <c r="F12" i="2"/>
  <c r="F13" i="2"/>
  <c r="F10" i="2"/>
  <c r="C16" i="2"/>
  <c r="D16" i="2"/>
  <c r="E16" i="2"/>
  <c r="B16" i="2"/>
  <c r="C15" i="2"/>
  <c r="D15" i="2"/>
  <c r="E15" i="2"/>
  <c r="B15" i="2"/>
  <c r="C14" i="2"/>
  <c r="D14" i="2"/>
  <c r="E14" i="2"/>
  <c r="B14" i="2"/>
  <c r="D26" i="6" l="1"/>
  <c r="B22" i="6"/>
  <c r="B29" i="6" s="1"/>
  <c r="D29" i="6" s="1"/>
  <c r="E28" i="6" l="1"/>
  <c r="B41" i="6"/>
  <c r="B30" i="6"/>
  <c r="E26" i="6"/>
  <c r="E27" i="6"/>
</calcChain>
</file>

<file path=xl/sharedStrings.xml><?xml version="1.0" encoding="utf-8"?>
<sst xmlns="http://schemas.openxmlformats.org/spreadsheetml/2006/main" count="348" uniqueCount="210">
  <si>
    <t>UNIVERSIDAD NACIONAL DE CHIMBORAZO</t>
  </si>
  <si>
    <t>FACULTAD DE INGENIERÍA</t>
  </si>
  <si>
    <t>CARRERA DE INGENIERÍA AMBIENTAL</t>
  </si>
  <si>
    <r>
      <rPr>
        <b/>
        <sz val="11"/>
        <color rgb="FFFF0000"/>
        <rFont val="Calibri"/>
        <family val="2"/>
        <scheme val="minor"/>
      </rPr>
      <t>ASIGNATURA:</t>
    </r>
    <r>
      <rPr>
        <sz val="11"/>
        <color theme="1"/>
        <rFont val="Calibri"/>
        <family val="2"/>
        <scheme val="minor"/>
      </rPr>
      <t xml:space="preserve"> DISEÑO EXPERIMENTAL</t>
    </r>
  </si>
  <si>
    <r>
      <rPr>
        <b/>
        <sz val="11"/>
        <color rgb="FFFF0000"/>
        <rFont val="Calibri"/>
        <family val="2"/>
        <scheme val="minor"/>
      </rPr>
      <t>TEMA:</t>
    </r>
    <r>
      <rPr>
        <sz val="11"/>
        <color theme="1"/>
        <rFont val="Calibri"/>
        <family val="2"/>
        <scheme val="minor"/>
      </rPr>
      <t xml:space="preserve"> DISEÑO EN CUADRADO LATINO</t>
    </r>
  </si>
  <si>
    <t>Abonos</t>
  </si>
  <si>
    <t>a1</t>
  </si>
  <si>
    <t>a2</t>
  </si>
  <si>
    <t>a3</t>
  </si>
  <si>
    <t>a4</t>
  </si>
  <si>
    <t>i1</t>
  </si>
  <si>
    <t>i2</t>
  </si>
  <si>
    <t>i3</t>
  </si>
  <si>
    <t>i4</t>
  </si>
  <si>
    <t>Insecticidas</t>
  </si>
  <si>
    <t>C=7</t>
  </si>
  <si>
    <t>B=15</t>
  </si>
  <si>
    <t>D=18</t>
  </si>
  <si>
    <t>A=14</t>
  </si>
  <si>
    <t>D=8</t>
  </si>
  <si>
    <t>A=16</t>
  </si>
  <si>
    <t>C=12</t>
  </si>
  <si>
    <t>B=13</t>
  </si>
  <si>
    <t>B=4</t>
  </si>
  <si>
    <t>C=18</t>
  </si>
  <si>
    <t>A=12</t>
  </si>
  <si>
    <t>D=16</t>
  </si>
  <si>
    <t>A=3</t>
  </si>
  <si>
    <t>D=23</t>
  </si>
  <si>
    <t>B=10</t>
  </si>
  <si>
    <t>C=14</t>
  </si>
  <si>
    <t>A</t>
  </si>
  <si>
    <t>B</t>
  </si>
  <si>
    <t>C</t>
  </si>
  <si>
    <t>D</t>
  </si>
  <si>
    <t>SUMA</t>
  </si>
  <si>
    <t>DESCOMPOSICIÓN DE LA VARIABILIDAD</t>
  </si>
  <si>
    <t>SCT</t>
  </si>
  <si>
    <t>SCF</t>
  </si>
  <si>
    <t>SCC</t>
  </si>
  <si>
    <t>SCE</t>
  </si>
  <si>
    <t>SCL</t>
  </si>
  <si>
    <t>ANOVA-DCL</t>
  </si>
  <si>
    <t>FV</t>
  </si>
  <si>
    <t>SC</t>
  </si>
  <si>
    <t>GL</t>
  </si>
  <si>
    <t>CM</t>
  </si>
  <si>
    <t>F0</t>
  </si>
  <si>
    <t>Fila (Abonos)</t>
  </si>
  <si>
    <t>Column(Insect)</t>
  </si>
  <si>
    <t>Trat-Lat(Semillas)</t>
  </si>
  <si>
    <t>Error</t>
  </si>
  <si>
    <t>Total</t>
  </si>
  <si>
    <t>Ftabla</t>
  </si>
  <si>
    <t>ETAPAS DEL DISEÑO DE EXPERIMENTOS</t>
  </si>
  <si>
    <t>1.- Planeación y realización</t>
  </si>
  <si>
    <t xml:space="preserve">2.- Análisis: </t>
  </si>
  <si>
    <t>Técnicas Estadísticas</t>
  </si>
  <si>
    <r>
      <rPr>
        <b/>
        <sz val="11"/>
        <color rgb="FFFF0000"/>
        <rFont val="Calibri"/>
        <family val="2"/>
        <scheme val="minor"/>
      </rPr>
      <t>Modelo Estadístico:</t>
    </r>
    <r>
      <rPr>
        <sz val="11"/>
        <color theme="1"/>
        <rFont val="Calibri"/>
        <family val="2"/>
        <scheme val="minor"/>
      </rPr>
      <t xml:space="preserve">  </t>
    </r>
  </si>
  <si>
    <t>Parámetros:</t>
  </si>
  <si>
    <t xml:space="preserve"> </t>
  </si>
  <si>
    <t>µ</t>
  </si>
  <si>
    <t>Hipótesis:</t>
  </si>
  <si>
    <r>
      <t>•</t>
    </r>
    <r>
      <rPr>
        <i/>
        <sz val="12"/>
        <color rgb="FF000000"/>
        <rFont val="Calibri"/>
        <family val="2"/>
        <scheme val="minor"/>
      </rPr>
      <t>H</t>
    </r>
    <r>
      <rPr>
        <sz val="12"/>
        <color rgb="FF000000"/>
        <rFont val="Calibri"/>
        <family val="2"/>
        <scheme val="minor"/>
      </rPr>
      <t xml:space="preserve">0 : </t>
    </r>
    <r>
      <rPr>
        <sz val="12"/>
        <color rgb="FF000000"/>
        <rFont val="Calibri"/>
        <family val="2"/>
      </rPr>
      <t>µ</t>
    </r>
    <r>
      <rPr>
        <i/>
        <sz val="12"/>
        <color rgb="FF000000"/>
        <rFont val="Calibri"/>
        <family val="2"/>
        <scheme val="minor"/>
      </rPr>
      <t xml:space="preserve">A </t>
    </r>
    <r>
      <rPr>
        <sz val="12"/>
        <color rgb="FF000000"/>
        <rFont val="Calibri"/>
        <family val="2"/>
        <scheme val="minor"/>
      </rPr>
      <t>= µ</t>
    </r>
    <r>
      <rPr>
        <i/>
        <sz val="12"/>
        <color rgb="FF000000"/>
        <rFont val="Calibri"/>
        <family val="2"/>
        <scheme val="minor"/>
      </rPr>
      <t xml:space="preserve">B </t>
    </r>
    <r>
      <rPr>
        <sz val="12"/>
        <color rgb="FF000000"/>
        <rFont val="Calibri"/>
        <family val="2"/>
        <scheme val="minor"/>
      </rPr>
      <t xml:space="preserve">= </t>
    </r>
    <r>
      <rPr>
        <sz val="12"/>
        <color rgb="FF000000"/>
        <rFont val="Calibri"/>
        <family val="2"/>
      </rPr>
      <t>µ</t>
    </r>
    <r>
      <rPr>
        <i/>
        <sz val="12"/>
        <color rgb="FF000000"/>
        <rFont val="Calibri"/>
        <family val="2"/>
        <scheme val="minor"/>
      </rPr>
      <t xml:space="preserve">C </t>
    </r>
    <r>
      <rPr>
        <sz val="12"/>
        <color rgb="FF000000"/>
        <rFont val="Calibri"/>
        <family val="2"/>
        <scheme val="minor"/>
      </rPr>
      <t xml:space="preserve">= </t>
    </r>
    <r>
      <rPr>
        <sz val="12"/>
        <color rgb="FF000000"/>
        <rFont val="Symbol"/>
        <family val="1"/>
        <charset val="2"/>
      </rPr>
      <t xml:space="preserve"> </t>
    </r>
    <r>
      <rPr>
        <sz val="12"/>
        <color rgb="FF000000"/>
        <rFont val="Calibri"/>
        <family val="2"/>
      </rPr>
      <t>µ</t>
    </r>
    <r>
      <rPr>
        <i/>
        <sz val="12"/>
        <color rgb="FF000000"/>
        <rFont val="Calibri"/>
        <family val="2"/>
        <scheme val="minor"/>
      </rPr>
      <t xml:space="preserve">D </t>
    </r>
    <r>
      <rPr>
        <sz val="12"/>
        <color rgb="FF000000"/>
        <rFont val="Calibri"/>
        <family val="2"/>
        <scheme val="minor"/>
      </rPr>
      <t>= u</t>
    </r>
  </si>
  <si>
    <r>
      <t>•</t>
    </r>
    <r>
      <rPr>
        <i/>
        <sz val="11"/>
        <color rgb="FF000000"/>
        <rFont val="Calibri"/>
        <family val="2"/>
        <scheme val="minor"/>
      </rPr>
      <t xml:space="preserve">HA </t>
    </r>
    <r>
      <rPr>
        <sz val="11"/>
        <color rgb="FF000000"/>
        <rFont val="Calibri"/>
        <family val="2"/>
        <scheme val="minor"/>
      </rPr>
      <t xml:space="preserve">: </t>
    </r>
    <r>
      <rPr>
        <sz val="11"/>
        <color rgb="FF000000"/>
        <rFont val="Calibri"/>
        <family val="2"/>
      </rPr>
      <t>µ</t>
    </r>
    <r>
      <rPr>
        <i/>
        <sz val="11"/>
        <color rgb="FF000000"/>
        <rFont val="Calibri"/>
        <family val="2"/>
        <scheme val="minor"/>
      </rPr>
      <t>i ≠</t>
    </r>
    <r>
      <rPr>
        <sz val="11"/>
        <color rgb="FF000000"/>
        <rFont val="Calibri"/>
        <family val="2"/>
        <scheme val="minor"/>
      </rPr>
      <t xml:space="preserve">0 para algún </t>
    </r>
    <r>
      <rPr>
        <i/>
        <sz val="11"/>
        <color rgb="FF000000"/>
        <rFont val="Calibri"/>
        <family val="2"/>
        <scheme val="minor"/>
      </rPr>
      <t xml:space="preserve">i </t>
    </r>
    <r>
      <rPr>
        <sz val="11"/>
        <color rgb="FF000000"/>
        <rFont val="Calibri"/>
        <family val="2"/>
        <scheme val="minor"/>
      </rPr>
      <t xml:space="preserve">= </t>
    </r>
    <r>
      <rPr>
        <i/>
        <sz val="11"/>
        <color rgb="FF000000"/>
        <rFont val="Calibri"/>
        <family val="2"/>
        <scheme val="minor"/>
      </rPr>
      <t>A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B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C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scheme val="minor"/>
      </rPr>
      <t>D</t>
    </r>
  </si>
  <si>
    <t xml:space="preserve">COEFICIENTE DE DETERMINACIÓN </t>
  </si>
  <si>
    <t>Entender y delimitar el problema:</t>
  </si>
  <si>
    <r>
      <rPr>
        <b/>
        <sz val="11"/>
        <color rgb="FFFF0000"/>
        <rFont val="Calibri"/>
        <family val="2"/>
        <scheme val="minor"/>
      </rPr>
      <t>Elegir la variable respuesta:</t>
    </r>
    <r>
      <rPr>
        <sz val="11"/>
        <color rgb="FFFF0000"/>
        <rFont val="Calibri"/>
        <family val="2"/>
        <scheme val="minor"/>
      </rPr>
      <t xml:space="preserve"> </t>
    </r>
  </si>
  <si>
    <r>
      <t>Tratamientos:</t>
    </r>
    <r>
      <rPr>
        <sz val="11"/>
        <color theme="1"/>
        <rFont val="Calibri"/>
        <family val="2"/>
        <scheme val="minor"/>
      </rPr>
      <t xml:space="preserve"> </t>
    </r>
  </si>
  <si>
    <t>Factor Fila:</t>
  </si>
  <si>
    <t>Factor columna:</t>
  </si>
  <si>
    <t xml:space="preserve">Seleccionar los niveles de cada factor: </t>
  </si>
  <si>
    <t>Hipótesis Complementarias</t>
  </si>
  <si>
    <t>Ho:ua1=ua2=ua3=ua4</t>
  </si>
  <si>
    <t>H1:  Por lo menos una es diferente</t>
  </si>
  <si>
    <t>H0:ui1=ui2=ui3=ui4</t>
  </si>
  <si>
    <t>H1: Por o menos una es diferente</t>
  </si>
  <si>
    <t xml:space="preserve">Insecticidas </t>
  </si>
  <si>
    <t>Tratamientos</t>
  </si>
  <si>
    <t xml:space="preserve">Diseño experimental adecuado a los factores que se tienen y al objetivo del experimento: </t>
  </si>
  <si>
    <t>suma</t>
  </si>
  <si>
    <t>suma^2</t>
  </si>
  <si>
    <t>Rendimiento de la semilla de trigo</t>
  </si>
  <si>
    <t xml:space="preserve">Rendimiento </t>
  </si>
  <si>
    <t>tipos de semilla</t>
  </si>
  <si>
    <t>abonos</t>
  </si>
  <si>
    <t>insecticidas</t>
  </si>
  <si>
    <t>DCL</t>
  </si>
  <si>
    <t>RENDIMIENTO</t>
  </si>
  <si>
    <t>MEDIA</t>
  </si>
  <si>
    <t>EFECTO DE LOS ABONOS</t>
  </si>
  <si>
    <t>EFECTO DE LOS INSECTICIDAS</t>
  </si>
  <si>
    <t>EFECTO DEL TIPO DE SEMILLA</t>
  </si>
  <si>
    <t>ERROR ALEATORIO</t>
  </si>
  <si>
    <t>H1: POR LO MENOS UNA ES DIFERENTE</t>
  </si>
  <si>
    <t>El rendimiento de la semilla de trigo es igual con los cuatro abonos</t>
  </si>
  <si>
    <t>El rendimiento de la semilla de trigo es igual con los 4 insecticidas</t>
  </si>
  <si>
    <t>Interpretaciones</t>
  </si>
  <si>
    <r>
      <t xml:space="preserve">a) </t>
    </r>
    <r>
      <rPr>
        <sz val="11"/>
        <color theme="1"/>
        <rFont val="Calibri"/>
        <family val="2"/>
        <scheme val="minor"/>
      </rPr>
      <t>47,52&gt;4,76. se rechaza ho, es decir los abonos son diferentes con respecto al rendimiento de la semilla de trigo</t>
    </r>
  </si>
  <si>
    <r>
      <t>b)</t>
    </r>
    <r>
      <rPr>
        <sz val="11"/>
        <color theme="1"/>
        <rFont val="Calibri"/>
        <family val="2"/>
        <scheme val="minor"/>
      </rPr>
      <t>0,53&lt;4,76, se acepta h0, no hay diferencia entre los insecticidas con respecto al rendimiento de la semilla de trigo</t>
    </r>
  </si>
  <si>
    <r>
      <t>c)</t>
    </r>
    <r>
      <rPr>
        <sz val="11"/>
        <color theme="1"/>
        <rFont val="Calibri"/>
        <family val="2"/>
        <scheme val="minor"/>
      </rPr>
      <t>11,27&gt;4,76, se rechaza h0, es decir hay diferencia entre los tipos de semilla; con respecto al rendimiento promedio</t>
    </r>
  </si>
  <si>
    <t>77,49% explica los abonos en el experimento</t>
  </si>
  <si>
    <t>0,8% explica los insecticidas en el experimento</t>
  </si>
  <si>
    <t>18,38% explica los tipos de semilla en el experimento</t>
  </si>
  <si>
    <t>la variabilidad total del experimento es de 96,74%</t>
  </si>
  <si>
    <t>yijh=u+ai+bj+lh+eijh</t>
  </si>
  <si>
    <t>rendimiento</t>
  </si>
  <si>
    <t>yijh</t>
  </si>
  <si>
    <t>ai</t>
  </si>
  <si>
    <t>efecto de los abonos</t>
  </si>
  <si>
    <t xml:space="preserve">bj </t>
  </si>
  <si>
    <t>efecto de los insecticidas</t>
  </si>
  <si>
    <t>lh</t>
  </si>
  <si>
    <t>efecto de los tipos semillas</t>
  </si>
  <si>
    <t>eijh</t>
  </si>
  <si>
    <t>error aleatorio</t>
  </si>
  <si>
    <t>Ho: EN PROMEDIO EL RENDIMIENTO DE LA SEMILLA ES EL MISMO CON LOS CUatrO TIPOS</t>
  </si>
  <si>
    <t>suma_cuad</t>
  </si>
  <si>
    <t>SUMA^2</t>
  </si>
  <si>
    <t>anova</t>
  </si>
  <si>
    <t>FT</t>
  </si>
  <si>
    <t>Tipos de Semilla</t>
  </si>
  <si>
    <t>Interpretación</t>
  </si>
  <si>
    <t>a)47,52&gt;4,75 se rechaza h0, es decir hay diferencia en los abonos con respecto al rendimiento de la semilla de trigo</t>
  </si>
  <si>
    <t>b)0,53&lt;4,75 se acepta h0, es decir no hay diferencia entre los insecticidas con respecto al rendimeinto de la semilla de trigo</t>
  </si>
  <si>
    <t>c) 11,27&gt;4,75 se rechaza h0, es decir hay diferencia entre los tipos de semilla con respectoal rendimiento</t>
  </si>
  <si>
    <r>
      <rPr>
        <sz val="11"/>
        <color rgb="FFFF0000"/>
        <rFont val="Calibri"/>
        <family val="2"/>
        <scheme val="minor"/>
      </rPr>
      <t>Variables significativas:</t>
    </r>
    <r>
      <rPr>
        <sz val="11"/>
        <color theme="1"/>
        <rFont val="Calibri"/>
        <family val="2"/>
        <scheme val="minor"/>
      </rPr>
      <t xml:space="preserve"> Abonos y los tipos de semilla</t>
    </r>
  </si>
  <si>
    <t>t0,025;6</t>
  </si>
  <si>
    <t>LSD</t>
  </si>
  <si>
    <t>ABONOS</t>
  </si>
  <si>
    <t>ua1</t>
  </si>
  <si>
    <t>ua2</t>
  </si>
  <si>
    <t>ua3</t>
  </si>
  <si>
    <t>ua4</t>
  </si>
  <si>
    <t>hipótesis</t>
  </si>
  <si>
    <t>Ho:ua1=ua2</t>
  </si>
  <si>
    <t>Ho:ua1=ua3</t>
  </si>
  <si>
    <t>Ho:ua2=ua3</t>
  </si>
  <si>
    <t>Ho:ua1=ua4</t>
  </si>
  <si>
    <t>H0:ua2=ua4</t>
  </si>
  <si>
    <t>Ho:ua3=ua4</t>
  </si>
  <si>
    <r>
      <t>H1:ua1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ua2</t>
    </r>
  </si>
  <si>
    <r>
      <t>H1:ua1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ua3</t>
    </r>
  </si>
  <si>
    <r>
      <t>H1:ua1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ua4</t>
    </r>
  </si>
  <si>
    <r>
      <t>H1:ua2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ua3</t>
    </r>
  </si>
  <si>
    <r>
      <t>H1:ua2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ua4</t>
    </r>
  </si>
  <si>
    <r>
      <t>H1:ua3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ua4</t>
    </r>
  </si>
  <si>
    <t>medias</t>
  </si>
  <si>
    <t>Media</t>
  </si>
  <si>
    <t>Media poblacional</t>
  </si>
  <si>
    <t>Media muestral</t>
  </si>
  <si>
    <t xml:space="preserve">Observación  </t>
  </si>
  <si>
    <t>ua1-ua2</t>
  </si>
  <si>
    <t>ua1-ua3</t>
  </si>
  <si>
    <t>ua1-ua4</t>
  </si>
  <si>
    <t>ua2-ua3</t>
  </si>
  <si>
    <t>ua2-ua4</t>
  </si>
  <si>
    <t>ua3-ua4</t>
  </si>
  <si>
    <t>&gt;</t>
  </si>
  <si>
    <t>&lt;</t>
  </si>
  <si>
    <t>significativo</t>
  </si>
  <si>
    <t>no significativo</t>
  </si>
  <si>
    <t>Se rechaza h0, ua1≠ua2</t>
  </si>
  <si>
    <t>Se rechaza h0, ua1≠ua3</t>
  </si>
  <si>
    <t>Se rechaza h0, ua1≠ua4</t>
  </si>
  <si>
    <t>Se rechaza h0, ua2≠ua3</t>
  </si>
  <si>
    <t>Se rechaza h0, ua2≠ua4</t>
  </si>
  <si>
    <t>Se acepta h0, ua3=ua4</t>
  </si>
  <si>
    <t>GRAFICO DE MEDIAS (ABONOS)</t>
  </si>
  <si>
    <t>COEF</t>
  </si>
  <si>
    <t>LS</t>
  </si>
  <si>
    <t>LC</t>
  </si>
  <si>
    <t>LI</t>
  </si>
  <si>
    <r>
      <rPr>
        <sz val="11"/>
        <color rgb="FFFF0000"/>
        <rFont val="Calibri"/>
        <family val="2"/>
        <scheme val="minor"/>
      </rPr>
      <t>Interpretación:</t>
    </r>
    <r>
      <rPr>
        <sz val="11"/>
        <color theme="1"/>
        <rFont val="Calibri"/>
        <family val="2"/>
        <scheme val="minor"/>
      </rPr>
      <t xml:space="preserve"> Estadisticamente los abonos 3 y 4 son iguales y son los que</t>
    </r>
  </si>
  <si>
    <t>SEMILLAS</t>
  </si>
  <si>
    <t>u1</t>
  </si>
  <si>
    <t>u2</t>
  </si>
  <si>
    <t>u3</t>
  </si>
  <si>
    <t>u4</t>
  </si>
  <si>
    <t>Ho:u1=u2</t>
  </si>
  <si>
    <t>Ho:u1=u3</t>
  </si>
  <si>
    <t>Ho:u1=u4</t>
  </si>
  <si>
    <t>Ho:u2=u3</t>
  </si>
  <si>
    <t>H0:u2=u4</t>
  </si>
  <si>
    <t>Ho:u3=u4</t>
  </si>
  <si>
    <r>
      <t>H1:u1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u2</t>
    </r>
  </si>
  <si>
    <r>
      <t>H1:u1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u3</t>
    </r>
  </si>
  <si>
    <r>
      <t>H1:u1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u4</t>
    </r>
  </si>
  <si>
    <r>
      <t>H1:u2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u3</t>
    </r>
  </si>
  <si>
    <r>
      <t>H1:u2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u4</t>
    </r>
  </si>
  <si>
    <r>
      <t>H1:u3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u4</t>
    </r>
  </si>
  <si>
    <t>No significativo</t>
  </si>
  <si>
    <t>Significativo</t>
  </si>
  <si>
    <t>u1-u2</t>
  </si>
  <si>
    <t>u1-u3</t>
  </si>
  <si>
    <t>u1-u4</t>
  </si>
  <si>
    <t>u2-u3</t>
  </si>
  <si>
    <t>u2-u4</t>
  </si>
  <si>
    <t>u3-u4</t>
  </si>
  <si>
    <t>Se acepta h0, u1=u2</t>
  </si>
  <si>
    <t>Se acepta h0, u2=u3</t>
  </si>
  <si>
    <t>Se acepta h0, u1=u3</t>
  </si>
  <si>
    <r>
      <t>Se rechaza h0, u1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>u4</t>
    </r>
  </si>
  <si>
    <t>Se rechaza h0, u2≠u4</t>
  </si>
  <si>
    <r>
      <t xml:space="preserve">Se rechaza h0. u3 </t>
    </r>
    <r>
      <rPr>
        <sz val="11"/>
        <color theme="1"/>
        <rFont val="Aptos Narrow"/>
        <family val="2"/>
      </rPr>
      <t>≠</t>
    </r>
    <r>
      <rPr>
        <sz val="11"/>
        <color theme="1"/>
        <rFont val="Calibri"/>
        <family val="2"/>
        <scheme val="minor"/>
      </rPr>
      <t xml:space="preserve">u4 </t>
    </r>
  </si>
  <si>
    <r>
      <rPr>
        <sz val="11"/>
        <color rgb="FFFF0000"/>
        <rFont val="Calibri"/>
        <family val="2"/>
        <scheme val="minor"/>
      </rPr>
      <t>Interpretación:</t>
    </r>
    <r>
      <rPr>
        <sz val="11"/>
        <color theme="1"/>
        <rFont val="Calibri"/>
        <family val="2"/>
        <scheme val="minor"/>
      </rPr>
      <t xml:space="preserve"> Estadisticamente los tipos de semilla A, B y C son iguale excepto el tipo D</t>
    </r>
  </si>
  <si>
    <t>que es con el que se produce mayor rendimiento de la semilla</t>
  </si>
  <si>
    <t>utilizamos el abono 3 ó 4; los insectidas 1,2,3,ó 4 y el tipo de semilla D</t>
  </si>
  <si>
    <t>producen mayor rendimento en la semilla de trigo</t>
  </si>
  <si>
    <t>Conclusión: Para tener un mejor rendimiento en la semilla de  trigo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</si>
</sst>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Symbol"/>
      <family val="1"/>
      <charset val="2"/>
    </font>
    <font>
      <sz val="11"/>
      <color theme="1"/>
      <name val="Arial"/>
      <family val="2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ptos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2" xfId="0" applyBorder="1"/>
    <xf numFmtId="0" fontId="2" fillId="7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0" borderId="0" xfId="0" applyFont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4" xfId="0" applyBorder="1"/>
    <xf numFmtId="0" fontId="3" fillId="0" borderId="5" xfId="0" applyFont="1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0" fillId="0" borderId="3" xfId="0" applyBorder="1"/>
    <xf numFmtId="0" fontId="0" fillId="0" borderId="7" xfId="0" applyBorder="1"/>
    <xf numFmtId="0" fontId="0" fillId="0" borderId="0" xfId="0" applyAlignment="1">
      <alignment horizontal="left"/>
    </xf>
    <xf numFmtId="0" fontId="3" fillId="0" borderId="7" xfId="0" applyFont="1" applyBorder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9" fontId="0" fillId="0" borderId="0" xfId="1" applyFont="1"/>
    <xf numFmtId="164" fontId="0" fillId="0" borderId="0" xfId="1" applyNumberFormat="1" applyFont="1"/>
    <xf numFmtId="10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1" xfId="0" applyBorder="1"/>
    <xf numFmtId="165" fontId="0" fillId="0" borderId="0" xfId="1" applyNumberFormat="1" applyFont="1"/>
    <xf numFmtId="10" fontId="0" fillId="0" borderId="0" xfId="0" applyNumberFormat="1"/>
    <xf numFmtId="0" fontId="0" fillId="5" borderId="1" xfId="0" applyFill="1" applyBorder="1"/>
    <xf numFmtId="0" fontId="0" fillId="0" borderId="11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5" borderId="0" xfId="0" applyFill="1"/>
    <xf numFmtId="0" fontId="0" fillId="0" borderId="1" xfId="0" applyFill="1" applyBorder="1" applyAlignment="1">
      <alignment horizontal="center"/>
    </xf>
    <xf numFmtId="0" fontId="0" fillId="5" borderId="0" xfId="0" applyFill="1" applyAlignment="1">
      <alignment horizontal="right"/>
    </xf>
    <xf numFmtId="0" fontId="0" fillId="4" borderId="7" xfId="0" applyFill="1" applyBorder="1"/>
    <xf numFmtId="0" fontId="6" fillId="4" borderId="0" xfId="0" applyFont="1" applyFill="1" applyAlignment="1">
      <alignment horizontal="left" vertical="center" readingOrder="1"/>
    </xf>
    <xf numFmtId="0" fontId="11" fillId="4" borderId="0" xfId="0" applyFont="1" applyFill="1" applyAlignment="1">
      <alignment horizontal="left" vertical="center" readingOrder="1"/>
    </xf>
    <xf numFmtId="0" fontId="0" fillId="4" borderId="0" xfId="0" applyFill="1"/>
    <xf numFmtId="0" fontId="2" fillId="4" borderId="0" xfId="0" applyFont="1" applyFill="1"/>
    <xf numFmtId="0" fontId="1" fillId="0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0" fillId="12" borderId="1" xfId="0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Rendimiento</a:t>
            </a:r>
            <a:r>
              <a:rPr lang="es-EC" baseline="0"/>
              <a:t> semilla de algodón</a:t>
            </a:r>
            <a:endParaRPr lang="es-EC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anova1!$B$61:$E$61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anova1!$B$62:$E$62</c:f>
              <c:numCache>
                <c:formatCode>0.00</c:formatCode>
                <c:ptCount val="4"/>
                <c:pt idx="0">
                  <c:v>7.3604979653859095</c:v>
                </c:pt>
                <c:pt idx="1">
                  <c:v>19.86049796538591</c:v>
                </c:pt>
                <c:pt idx="2">
                  <c:v>14.86049796538591</c:v>
                </c:pt>
                <c:pt idx="3">
                  <c:v>16.11049796538591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BB-408D-9B76-E4527AD2BBC3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anova1!$B$61:$E$61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anova1!$B$63:$E$63</c:f>
              <c:numCache>
                <c:formatCode>General</c:formatCode>
                <c:ptCount val="4"/>
                <c:pt idx="0">
                  <c:v>5.5</c:v>
                </c:pt>
                <c:pt idx="1">
                  <c:v>18</c:v>
                </c:pt>
                <c:pt idx="2">
                  <c:v>13</c:v>
                </c:pt>
                <c:pt idx="3">
                  <c:v>14.25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B-408D-9B76-E4527AD2BBC3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anova1!$B$61:$E$61</c:f>
              <c:strCache>
                <c:ptCount val="4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</c:strCache>
            </c:strRef>
          </c:cat>
          <c:val>
            <c:numRef>
              <c:f>anova1!$B$64:$E$64</c:f>
              <c:numCache>
                <c:formatCode>0.00</c:formatCode>
                <c:ptCount val="4"/>
                <c:pt idx="0">
                  <c:v>3.6395020346140905</c:v>
                </c:pt>
                <c:pt idx="1">
                  <c:v>16.13950203461409</c:v>
                </c:pt>
                <c:pt idx="2">
                  <c:v>11.13950203461409</c:v>
                </c:pt>
                <c:pt idx="3">
                  <c:v>12.38950203461409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BB-408D-9B76-E4527AD2B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946323375"/>
        <c:axId val="946322895"/>
      </c:stockChart>
      <c:catAx>
        <c:axId val="9463233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Abonos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46322895"/>
        <c:crosses val="autoZero"/>
        <c:auto val="1"/>
        <c:lblAlgn val="ctr"/>
        <c:lblOffset val="100"/>
        <c:noMultiLvlLbl val="0"/>
      </c:catAx>
      <c:valAx>
        <c:axId val="94632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rendimiento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46323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RENDIMIENTO DE LA SEMILLA DE ALGODÓN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anova1!$B$87:$E$87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anova1!$B$88:$E$88</c:f>
              <c:numCache>
                <c:formatCode>0.00</c:formatCode>
                <c:ptCount val="4"/>
                <c:pt idx="0">
                  <c:v>13.11049796538591</c:v>
                </c:pt>
                <c:pt idx="1">
                  <c:v>12.36049796538591</c:v>
                </c:pt>
                <c:pt idx="2">
                  <c:v>14.61049796538591</c:v>
                </c:pt>
                <c:pt idx="3">
                  <c:v>18.11049796538591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D-4C90-9207-C342DDED03E3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cat>
            <c:strRef>
              <c:f>anova1!$B$87:$E$87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anova1!$B$89:$E$89</c:f>
              <c:numCache>
                <c:formatCode>General</c:formatCode>
                <c:ptCount val="4"/>
                <c:pt idx="0">
                  <c:v>11.25</c:v>
                </c:pt>
                <c:pt idx="1">
                  <c:v>10.5</c:v>
                </c:pt>
                <c:pt idx="2">
                  <c:v>12.75</c:v>
                </c:pt>
                <c:pt idx="3">
                  <c:v>16.25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D-4C90-9207-C342DDED03E3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dot"/>
            <c:size val="3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anova1!$B$87:$E$87</c:f>
              <c:strCache>
                <c:ptCount val="4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</c:strCache>
            </c:strRef>
          </c:cat>
          <c:val>
            <c:numRef>
              <c:f>anova1!$B$90:$E$90</c:f>
              <c:numCache>
                <c:formatCode>0.00</c:formatCode>
                <c:ptCount val="4"/>
                <c:pt idx="0">
                  <c:v>9.3895020346140896</c:v>
                </c:pt>
                <c:pt idx="1">
                  <c:v>8.6395020346140896</c:v>
                </c:pt>
                <c:pt idx="2">
                  <c:v>10.88950203461409</c:v>
                </c:pt>
                <c:pt idx="3">
                  <c:v>14.38950203461409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D-4C90-9207-C342DDED0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962206479"/>
        <c:axId val="962204079"/>
      </c:stockChart>
      <c:catAx>
        <c:axId val="9622064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tIPOS DE SEMILLA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62204079"/>
        <c:crosses val="autoZero"/>
        <c:auto val="1"/>
        <c:lblAlgn val="ctr"/>
        <c:lblOffset val="100"/>
        <c:noMultiLvlLbl val="0"/>
      </c:catAx>
      <c:valAx>
        <c:axId val="962204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RENDIMIENTO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962206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10</xdr:col>
      <xdr:colOff>35442</xdr:colOff>
      <xdr:row>11</xdr:row>
      <xdr:rowOff>154422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956B78AF-4277-4F02-A3D7-9EFB9ED7AFCA}"/>
            </a:ext>
          </a:extLst>
        </xdr:cNvPr>
        <xdr:cNvSpPr txBox="1"/>
      </xdr:nvSpPr>
      <xdr:spPr>
        <a:xfrm>
          <a:off x="0" y="1285875"/>
          <a:ext cx="7655442" cy="115454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algn="just"/>
          <a:r>
            <a:rPr lang="es-MX" sz="1200"/>
            <a:t>Rendimiento de la semilla de trigo. </a:t>
          </a:r>
        </a:p>
        <a:p>
          <a:pPr algn="just"/>
          <a:r>
            <a:rPr lang="es-MX" sz="1200"/>
            <a:t>Al plantear este experimento se pensó que podría conseguirse mayor precisión si se controlaba la variabilidad introducida por los tipos de abono e insecticida. El instituto de experimentación </a:t>
          </a:r>
          <a:r>
            <a:rPr lang="es-EC" sz="1200"/>
            <a:t>agrícola está interesado en estudiar 4 tipos de semilla de trigo, (A,B,C,D) y </a:t>
          </a:r>
          <a:r>
            <a:rPr lang="es-MX" sz="1200"/>
            <a:t>decide realizar el experimento utilizando un diseño en cuadrado latino. Para ello selecciona 4 niveles para cada una de las variables de bloque: abono, (a1, a2, a3, a4), e insecticida, </a:t>
          </a:r>
          <a:r>
            <a:rPr lang="es-EC" sz="1200"/>
            <a:t>(i1, i2, i3, i4).</a:t>
          </a:r>
        </a:p>
      </xdr:txBody>
    </xdr:sp>
    <xdr:clientData/>
  </xdr:twoCellAnchor>
  <xdr:oneCellAnchor>
    <xdr:from>
      <xdr:col>1</xdr:col>
      <xdr:colOff>384143</xdr:colOff>
      <xdr:row>32</xdr:row>
      <xdr:rowOff>165576</xdr:rowOff>
    </xdr:from>
    <xdr:ext cx="339757" cy="1858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FBB1F640-30FD-45BF-90C7-297427E98296}"/>
                </a:ext>
              </a:extLst>
            </xdr:cNvPr>
            <xdr:cNvSpPr txBox="1"/>
          </xdr:nvSpPr>
          <xdr:spPr>
            <a:xfrm>
              <a:off x="1146143" y="6452076"/>
              <a:ext cx="339757" cy="185885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FBB1F640-30FD-45BF-90C7-297427E98296}"/>
                </a:ext>
              </a:extLst>
            </xdr:cNvPr>
            <xdr:cNvSpPr txBox="1"/>
          </xdr:nvSpPr>
          <xdr:spPr>
            <a:xfrm>
              <a:off x="1146143" y="6452076"/>
              <a:ext cx="339757" cy="185885"/>
            </a:xfrm>
            <a:prstGeom prst="rect">
              <a:avLst/>
            </a:prstGeom>
            <a:solidFill>
              <a:schemeClr val="accent5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𝑦_(𝑖𝑗(ℎ))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346043</xdr:colOff>
      <xdr:row>35</xdr:row>
      <xdr:rowOff>3651</xdr:rowOff>
    </xdr:from>
    <xdr:ext cx="14202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4781F59-DB8A-455C-8F00-2A0F4FD47FD4}"/>
                </a:ext>
              </a:extLst>
            </xdr:cNvPr>
            <xdr:cNvSpPr txBox="1"/>
          </xdr:nvSpPr>
          <xdr:spPr>
            <a:xfrm>
              <a:off x="1108043" y="6861651"/>
              <a:ext cx="14202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𝜏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4781F59-DB8A-455C-8F00-2A0F4FD47FD4}"/>
                </a:ext>
              </a:extLst>
            </xdr:cNvPr>
            <xdr:cNvSpPr txBox="1"/>
          </xdr:nvSpPr>
          <xdr:spPr>
            <a:xfrm>
              <a:off x="1108043" y="6861651"/>
              <a:ext cx="14202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𝜏_</a:t>
              </a:r>
              <a:r>
                <a:rPr lang="es-MX" sz="1100" b="0" i="0">
                  <a:latin typeface="Cambria Math" panose="02040503050406030204" pitchFamily="18" charset="0"/>
                </a:rPr>
                <a:t>𝑖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355568</xdr:colOff>
      <xdr:row>35</xdr:row>
      <xdr:rowOff>175101</xdr:rowOff>
    </xdr:from>
    <xdr:ext cx="15382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7C23D0C0-C290-4129-955A-0D6F886A851E}"/>
                </a:ext>
              </a:extLst>
            </xdr:cNvPr>
            <xdr:cNvSpPr txBox="1"/>
          </xdr:nvSpPr>
          <xdr:spPr>
            <a:xfrm>
              <a:off x="1117568" y="7033101"/>
              <a:ext cx="153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𝛽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𝑖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7C23D0C0-C290-4129-955A-0D6F886A851E}"/>
                </a:ext>
              </a:extLst>
            </xdr:cNvPr>
            <xdr:cNvSpPr txBox="1"/>
          </xdr:nvSpPr>
          <xdr:spPr>
            <a:xfrm>
              <a:off x="1117568" y="7033101"/>
              <a:ext cx="15382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𝛽_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𝑖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1</xdr:col>
      <xdr:colOff>317468</xdr:colOff>
      <xdr:row>38</xdr:row>
      <xdr:rowOff>3651</xdr:rowOff>
    </xdr:from>
    <xdr:ext cx="187359" cy="18319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0D81D05-F84D-47ED-9F85-AEB7F766383B}"/>
                </a:ext>
              </a:extLst>
            </xdr:cNvPr>
            <xdr:cNvSpPr txBox="1"/>
          </xdr:nvSpPr>
          <xdr:spPr>
            <a:xfrm>
              <a:off x="1079468" y="5671026"/>
              <a:ext cx="187359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𝜀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B0D81D05-F84D-47ED-9F85-AEB7F766383B}"/>
                </a:ext>
              </a:extLst>
            </xdr:cNvPr>
            <xdr:cNvSpPr txBox="1"/>
          </xdr:nvSpPr>
          <xdr:spPr>
            <a:xfrm>
              <a:off x="1079468" y="5671026"/>
              <a:ext cx="187359" cy="18319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𝜀_</a:t>
              </a:r>
              <a:r>
                <a:rPr lang="es-MX" sz="1100" b="0" i="0">
                  <a:latin typeface="Cambria Math" panose="02040503050406030204" pitchFamily="18" charset="0"/>
                </a:rPr>
                <a:t>𝑖𝑗</a:t>
              </a:r>
              <a:endParaRPr lang="es-MX" sz="1100"/>
            </a:p>
          </xdr:txBody>
        </xdr:sp>
      </mc:Fallback>
    </mc:AlternateContent>
    <xdr:clientData/>
  </xdr:oneCellAnchor>
  <xdr:twoCellAnchor editAs="oneCell">
    <xdr:from>
      <xdr:col>2</xdr:col>
      <xdr:colOff>66675</xdr:colOff>
      <xdr:row>30</xdr:row>
      <xdr:rowOff>82638</xdr:rowOff>
    </xdr:from>
    <xdr:to>
      <xdr:col>4</xdr:col>
      <xdr:colOff>1154430</xdr:colOff>
      <xdr:row>32</xdr:row>
      <xdr:rowOff>133349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D887B9D-BE6A-43DE-A42B-23D007E92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5988138"/>
          <a:ext cx="2581275" cy="431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333375</xdr:colOff>
      <xdr:row>37</xdr:row>
      <xdr:rowOff>0</xdr:rowOff>
    </xdr:from>
    <xdr:ext cx="17376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2BF00B70-B84B-4A92-B0DF-31871698CB31}"/>
                </a:ext>
              </a:extLst>
            </xdr:cNvPr>
            <xdr:cNvSpPr txBox="1"/>
          </xdr:nvSpPr>
          <xdr:spPr>
            <a:xfrm>
              <a:off x="1095375" y="7239000"/>
              <a:ext cx="1737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MX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</m:e>
                      <m:sub>
                        <m:r>
                          <a:rPr lang="es-MX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h</m:t>
                        </m:r>
                      </m:sub>
                    </m:sSub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2BF00B70-B84B-4A92-B0DF-31871698CB31}"/>
                </a:ext>
              </a:extLst>
            </xdr:cNvPr>
            <xdr:cNvSpPr txBox="1"/>
          </xdr:nvSpPr>
          <xdr:spPr>
            <a:xfrm>
              <a:off x="1095375" y="7239000"/>
              <a:ext cx="17376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𝛾_</a:t>
              </a:r>
              <a:r>
                <a:rPr lang="es-MX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ℎ</a:t>
              </a:r>
              <a:endParaRPr lang="es-MX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112059</xdr:colOff>
      <xdr:row>50</xdr:row>
      <xdr:rowOff>29136</xdr:rowOff>
    </xdr:from>
    <xdr:to>
      <xdr:col>10</xdr:col>
      <xdr:colOff>465045</xdr:colOff>
      <xdr:row>64</xdr:row>
      <xdr:rowOff>105336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4F24AA-50B5-F75C-37AD-FBA58531EF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39221</xdr:colOff>
      <xdr:row>75</xdr:row>
      <xdr:rowOff>158003</xdr:rowOff>
    </xdr:from>
    <xdr:to>
      <xdr:col>10</xdr:col>
      <xdr:colOff>392207</xdr:colOff>
      <xdr:row>90</xdr:row>
      <xdr:rowOff>43703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A4C5438-A704-5716-9271-7481DB46A7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180975</xdr:rowOff>
    </xdr:from>
    <xdr:to>
      <xdr:col>0</xdr:col>
      <xdr:colOff>855511</xdr:colOff>
      <xdr:row>16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198F48-4D00-4445-A25F-A2C5F75BE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6975"/>
          <a:ext cx="7905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</xdr:row>
      <xdr:rowOff>152400</xdr:rowOff>
    </xdr:from>
    <xdr:to>
      <xdr:col>7</xdr:col>
      <xdr:colOff>0</xdr:colOff>
      <xdr:row>8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B85BF3-2693-41A3-93EB-4AF1F2C12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485900"/>
          <a:ext cx="1285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304800</xdr:colOff>
      <xdr:row>13</xdr:row>
      <xdr:rowOff>0</xdr:rowOff>
    </xdr:from>
    <xdr:to>
      <xdr:col>7</xdr:col>
      <xdr:colOff>752475</xdr:colOff>
      <xdr:row>14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B74F4B-1DD5-4CAF-A283-8370F20EC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476500"/>
          <a:ext cx="4476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114300</xdr:colOff>
      <xdr:row>14</xdr:row>
      <xdr:rowOff>9525</xdr:rowOff>
    </xdr:from>
    <xdr:to>
      <xdr:col>7</xdr:col>
      <xdr:colOff>752475</xdr:colOff>
      <xdr:row>15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7B24E7B-BD8C-4F92-9333-8A5E3180F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695575"/>
          <a:ext cx="6381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481965</xdr:colOff>
      <xdr:row>0</xdr:row>
      <xdr:rowOff>167640</xdr:rowOff>
    </xdr:from>
    <xdr:to>
      <xdr:col>17</xdr:col>
      <xdr:colOff>304800</xdr:colOff>
      <xdr:row>9</xdr:row>
      <xdr:rowOff>20571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B1749C4A-7C63-4944-AAF0-0341DF29E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167640"/>
          <a:ext cx="3785235" cy="1498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74295</xdr:colOff>
      <xdr:row>10</xdr:row>
      <xdr:rowOff>89535</xdr:rowOff>
    </xdr:from>
    <xdr:to>
      <xdr:col>17</xdr:col>
      <xdr:colOff>678179</xdr:colOff>
      <xdr:row>13</xdr:row>
      <xdr:rowOff>186690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6B813FDB-E77E-4759-89E0-354EE52E7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6035" y="1918335"/>
          <a:ext cx="3773805" cy="645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762000</xdr:colOff>
      <xdr:row>16</xdr:row>
      <xdr:rowOff>156211</xdr:rowOff>
    </xdr:from>
    <xdr:to>
      <xdr:col>15</xdr:col>
      <xdr:colOff>581024</xdr:colOff>
      <xdr:row>31</xdr:row>
      <xdr:rowOff>73417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6B86AEF4-3505-4AE6-AB64-482B6307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1340" y="3211831"/>
          <a:ext cx="5366385" cy="2660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66676</xdr:colOff>
      <xdr:row>42</xdr:row>
      <xdr:rowOff>14796</xdr:rowOff>
    </xdr:from>
    <xdr:to>
      <xdr:col>0</xdr:col>
      <xdr:colOff>969812</xdr:colOff>
      <xdr:row>44</xdr:row>
      <xdr:rowOff>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720CFBB-5623-4E75-BADD-BBAD18B4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6987096"/>
          <a:ext cx="838200" cy="366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45</xdr:row>
      <xdr:rowOff>38100</xdr:rowOff>
    </xdr:from>
    <xdr:to>
      <xdr:col>0</xdr:col>
      <xdr:colOff>920193</xdr:colOff>
      <xdr:row>47</xdr:row>
      <xdr:rowOff>28575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37218C4-E18C-4ABF-AE6D-4E7EBB424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581900"/>
          <a:ext cx="855256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48</xdr:row>
      <xdr:rowOff>66674</xdr:rowOff>
    </xdr:from>
    <xdr:to>
      <xdr:col>0</xdr:col>
      <xdr:colOff>889931</xdr:colOff>
      <xdr:row>50</xdr:row>
      <xdr:rowOff>38099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D0A8E1AE-5253-4EF7-96DE-367E0DF72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81974"/>
          <a:ext cx="82499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33204</xdr:rowOff>
    </xdr:from>
    <xdr:to>
      <xdr:col>1</xdr:col>
      <xdr:colOff>591793</xdr:colOff>
      <xdr:row>53</xdr:row>
      <xdr:rowOff>180975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8E173EB7-23EF-4E3A-A40B-5395CE27D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10504"/>
          <a:ext cx="1552575" cy="338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171450</xdr:colOff>
      <xdr:row>34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2D89C6-200D-41D1-AED9-C76BE04BC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67450" cy="647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18A6D-8142-4198-8080-41B5731FEB04}">
  <dimension ref="A1:K47"/>
  <sheetViews>
    <sheetView topLeftCell="A34" zoomScale="170" zoomScaleNormal="170" workbookViewId="0">
      <selection activeCell="A13" sqref="A13:E18"/>
    </sheetView>
  </sheetViews>
  <sheetFormatPr baseColWidth="10" defaultRowHeight="15" x14ac:dyDescent="0.25"/>
  <cols>
    <col min="5" max="5" width="43.140625" customWidth="1"/>
  </cols>
  <sheetData>
    <row r="1" spans="1:1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x14ac:dyDescent="0.25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x14ac:dyDescent="0.25">
      <c r="A4" t="s">
        <v>3</v>
      </c>
    </row>
    <row r="5" spans="1:11" x14ac:dyDescent="0.25">
      <c r="A5" t="s">
        <v>4</v>
      </c>
    </row>
    <row r="6" spans="1:11" x14ac:dyDescent="0.25">
      <c r="A6" s="18"/>
      <c r="B6" s="20"/>
      <c r="C6" s="20"/>
      <c r="D6" s="20"/>
      <c r="E6" s="20"/>
      <c r="F6" s="20"/>
      <c r="G6" s="20"/>
      <c r="H6" s="20"/>
      <c r="I6" s="20"/>
      <c r="J6" s="21"/>
    </row>
    <row r="7" spans="1:11" x14ac:dyDescent="0.25">
      <c r="A7" s="24"/>
      <c r="J7" s="23"/>
    </row>
    <row r="8" spans="1:11" x14ac:dyDescent="0.25">
      <c r="A8" s="24"/>
      <c r="J8" s="23"/>
    </row>
    <row r="9" spans="1:11" x14ac:dyDescent="0.25">
      <c r="A9" s="24"/>
      <c r="J9" s="23"/>
    </row>
    <row r="10" spans="1:11" x14ac:dyDescent="0.25">
      <c r="A10" s="24"/>
      <c r="J10" s="23"/>
    </row>
    <row r="11" spans="1:11" x14ac:dyDescent="0.25">
      <c r="A11" s="24"/>
      <c r="J11" s="23"/>
    </row>
    <row r="12" spans="1:11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4"/>
    </row>
    <row r="13" spans="1:11" x14ac:dyDescent="0.25">
      <c r="A13" s="31"/>
      <c r="B13" s="74" t="s">
        <v>14</v>
      </c>
      <c r="C13" s="74"/>
      <c r="D13" s="74"/>
      <c r="E13" s="74"/>
    </row>
    <row r="14" spans="1:11" x14ac:dyDescent="0.25">
      <c r="A14" s="2" t="s">
        <v>5</v>
      </c>
      <c r="B14" s="4" t="s">
        <v>10</v>
      </c>
      <c r="C14" s="4" t="s">
        <v>11</v>
      </c>
      <c r="D14" s="4" t="s">
        <v>12</v>
      </c>
      <c r="E14" s="4" t="s">
        <v>13</v>
      </c>
    </row>
    <row r="15" spans="1:11" x14ac:dyDescent="0.25">
      <c r="A15" s="3" t="s">
        <v>6</v>
      </c>
      <c r="B15" s="1" t="s">
        <v>15</v>
      </c>
      <c r="C15" s="1" t="s">
        <v>19</v>
      </c>
      <c r="D15" s="1" t="s">
        <v>23</v>
      </c>
      <c r="E15" s="1" t="s">
        <v>27</v>
      </c>
    </row>
    <row r="16" spans="1:11" x14ac:dyDescent="0.25">
      <c r="A16" s="3" t="s">
        <v>7</v>
      </c>
      <c r="B16" s="1" t="s">
        <v>16</v>
      </c>
      <c r="C16" s="1" t="s">
        <v>20</v>
      </c>
      <c r="D16" s="1" t="s">
        <v>24</v>
      </c>
      <c r="E16" s="1" t="s">
        <v>28</v>
      </c>
    </row>
    <row r="17" spans="1:10" x14ac:dyDescent="0.25">
      <c r="A17" s="3" t="s">
        <v>8</v>
      </c>
      <c r="B17" s="1" t="s">
        <v>17</v>
      </c>
      <c r="C17" s="1" t="s">
        <v>21</v>
      </c>
      <c r="D17" s="1" t="s">
        <v>25</v>
      </c>
      <c r="E17" s="1" t="s">
        <v>29</v>
      </c>
    </row>
    <row r="18" spans="1:10" x14ac:dyDescent="0.25">
      <c r="A18" s="3" t="s">
        <v>9</v>
      </c>
      <c r="B18" s="1" t="s">
        <v>18</v>
      </c>
      <c r="C18" s="1" t="s">
        <v>22</v>
      </c>
      <c r="D18" s="1" t="s">
        <v>26</v>
      </c>
      <c r="E18" s="1" t="s">
        <v>30</v>
      </c>
    </row>
    <row r="20" spans="1:10" x14ac:dyDescent="0.25">
      <c r="A20" s="18"/>
      <c r="B20" s="19" t="s">
        <v>54</v>
      </c>
      <c r="C20" s="20"/>
      <c r="D20" s="20"/>
      <c r="E20" s="20"/>
      <c r="F20" s="20"/>
      <c r="G20" s="20"/>
      <c r="H20" s="20"/>
      <c r="I20" s="20"/>
      <c r="J20" s="21"/>
    </row>
    <row r="21" spans="1:10" x14ac:dyDescent="0.25">
      <c r="A21" s="22" t="s">
        <v>55</v>
      </c>
      <c r="J21" s="23"/>
    </row>
    <row r="22" spans="1:10" x14ac:dyDescent="0.25">
      <c r="A22" s="26" t="s">
        <v>66</v>
      </c>
      <c r="D22" t="s">
        <v>82</v>
      </c>
      <c r="J22" s="23"/>
    </row>
    <row r="23" spans="1:10" x14ac:dyDescent="0.25">
      <c r="A23" s="44" t="s">
        <v>67</v>
      </c>
      <c r="B23" s="25"/>
      <c r="C23" s="25"/>
      <c r="D23" t="s">
        <v>83</v>
      </c>
      <c r="J23" s="23"/>
    </row>
    <row r="24" spans="1:10" x14ac:dyDescent="0.25">
      <c r="A24" s="26" t="s">
        <v>68</v>
      </c>
      <c r="D24" t="s">
        <v>84</v>
      </c>
      <c r="J24" s="23"/>
    </row>
    <row r="25" spans="1:10" x14ac:dyDescent="0.25">
      <c r="A25" s="26" t="s">
        <v>69</v>
      </c>
      <c r="D25" t="s">
        <v>85</v>
      </c>
      <c r="J25" s="23"/>
    </row>
    <row r="26" spans="1:10" x14ac:dyDescent="0.25">
      <c r="A26" s="26" t="s">
        <v>70</v>
      </c>
      <c r="D26" t="s">
        <v>86</v>
      </c>
      <c r="J26" s="23"/>
    </row>
    <row r="27" spans="1:10" x14ac:dyDescent="0.25">
      <c r="A27" s="26" t="s">
        <v>71</v>
      </c>
      <c r="B27" s="27"/>
      <c r="C27" s="27"/>
      <c r="D27">
        <v>4</v>
      </c>
      <c r="J27" s="23"/>
    </row>
    <row r="28" spans="1:10" x14ac:dyDescent="0.25">
      <c r="A28" s="26" t="s">
        <v>79</v>
      </c>
      <c r="F28" t="s">
        <v>87</v>
      </c>
      <c r="J28" s="23"/>
    </row>
    <row r="29" spans="1:10" x14ac:dyDescent="0.25">
      <c r="A29" s="24"/>
      <c r="J29" s="23"/>
    </row>
    <row r="30" spans="1:10" x14ac:dyDescent="0.25">
      <c r="A30" s="22" t="s">
        <v>56</v>
      </c>
      <c r="B30" t="s">
        <v>57</v>
      </c>
      <c r="J30" s="23"/>
    </row>
    <row r="31" spans="1:10" x14ac:dyDescent="0.25">
      <c r="A31" s="24"/>
      <c r="J31" s="23"/>
    </row>
    <row r="32" spans="1:10" x14ac:dyDescent="0.25">
      <c r="A32" s="24" t="s">
        <v>58</v>
      </c>
      <c r="J32" s="23"/>
    </row>
    <row r="33" spans="1:10" x14ac:dyDescent="0.25">
      <c r="A33" s="24"/>
      <c r="J33" s="23"/>
    </row>
    <row r="34" spans="1:10" x14ac:dyDescent="0.25">
      <c r="A34" s="24" t="s">
        <v>59</v>
      </c>
      <c r="B34" t="s">
        <v>60</v>
      </c>
      <c r="C34" t="s">
        <v>88</v>
      </c>
      <c r="E34" t="s">
        <v>105</v>
      </c>
      <c r="J34" s="23"/>
    </row>
    <row r="35" spans="1:10" x14ac:dyDescent="0.25">
      <c r="A35" s="24"/>
      <c r="B35" s="28" t="s">
        <v>61</v>
      </c>
      <c r="C35" t="s">
        <v>89</v>
      </c>
      <c r="E35" s="58" t="s">
        <v>107</v>
      </c>
      <c r="F35" s="56" t="s">
        <v>106</v>
      </c>
      <c r="G35" s="56"/>
      <c r="J35" s="23"/>
    </row>
    <row r="36" spans="1:10" x14ac:dyDescent="0.25">
      <c r="A36" s="24"/>
      <c r="C36" t="s">
        <v>90</v>
      </c>
      <c r="E36" s="58" t="s">
        <v>108</v>
      </c>
      <c r="F36" s="56" t="s">
        <v>109</v>
      </c>
      <c r="G36" s="56"/>
      <c r="J36" s="23"/>
    </row>
    <row r="37" spans="1:10" x14ac:dyDescent="0.25">
      <c r="A37" s="24"/>
      <c r="C37" t="s">
        <v>91</v>
      </c>
      <c r="E37" s="58" t="s">
        <v>110</v>
      </c>
      <c r="F37" s="56" t="s">
        <v>111</v>
      </c>
      <c r="G37" s="56"/>
      <c r="J37" s="23"/>
    </row>
    <row r="38" spans="1:10" x14ac:dyDescent="0.25">
      <c r="A38" s="24"/>
      <c r="C38" t="s">
        <v>92</v>
      </c>
      <c r="E38" s="58" t="s">
        <v>112</v>
      </c>
      <c r="F38" s="56" t="s">
        <v>113</v>
      </c>
      <c r="G38" s="56"/>
      <c r="J38" s="23"/>
    </row>
    <row r="39" spans="1:10" x14ac:dyDescent="0.25">
      <c r="A39" s="24"/>
      <c r="C39" t="s">
        <v>93</v>
      </c>
      <c r="E39" s="58" t="s">
        <v>114</v>
      </c>
      <c r="F39" s="56" t="s">
        <v>115</v>
      </c>
      <c r="G39" s="56"/>
      <c r="J39" s="23"/>
    </row>
    <row r="40" spans="1:10" x14ac:dyDescent="0.25">
      <c r="A40" s="26" t="s">
        <v>62</v>
      </c>
      <c r="J40" s="23"/>
    </row>
    <row r="41" spans="1:10" ht="15.75" x14ac:dyDescent="0.25">
      <c r="A41" s="59"/>
      <c r="B41" s="60" t="s">
        <v>63</v>
      </c>
      <c r="C41" s="60"/>
      <c r="D41" s="60"/>
      <c r="E41" s="29"/>
      <c r="F41" s="29" t="s">
        <v>72</v>
      </c>
      <c r="G41" s="29"/>
      <c r="J41" s="23"/>
    </row>
    <row r="42" spans="1:10" x14ac:dyDescent="0.25">
      <c r="A42" s="59"/>
      <c r="B42" s="61" t="s">
        <v>64</v>
      </c>
      <c r="C42" s="61"/>
      <c r="D42" s="61"/>
      <c r="E42" s="30"/>
      <c r="F42" s="61" t="s">
        <v>5</v>
      </c>
      <c r="G42" s="30"/>
      <c r="J42" s="23"/>
    </row>
    <row r="43" spans="1:10" x14ac:dyDescent="0.25">
      <c r="F43" t="s">
        <v>73</v>
      </c>
      <c r="I43" t="s">
        <v>95</v>
      </c>
    </row>
    <row r="44" spans="1:10" x14ac:dyDescent="0.25">
      <c r="A44" s="62" t="s">
        <v>78</v>
      </c>
      <c r="B44" s="62"/>
      <c r="C44" s="62"/>
      <c r="D44" s="62"/>
      <c r="E44" s="62"/>
      <c r="F44" t="s">
        <v>74</v>
      </c>
    </row>
    <row r="45" spans="1:10" x14ac:dyDescent="0.25">
      <c r="A45" s="62" t="s">
        <v>116</v>
      </c>
      <c r="B45" s="62"/>
      <c r="C45" s="62"/>
      <c r="D45" s="62"/>
      <c r="E45" s="62"/>
      <c r="F45" s="63" t="s">
        <v>77</v>
      </c>
    </row>
    <row r="46" spans="1:10" x14ac:dyDescent="0.25">
      <c r="A46" s="62" t="s">
        <v>94</v>
      </c>
      <c r="B46" s="62"/>
      <c r="C46" s="62"/>
      <c r="D46" s="62"/>
      <c r="E46" s="62"/>
      <c r="F46" t="s">
        <v>75</v>
      </c>
      <c r="I46" t="s">
        <v>96</v>
      </c>
    </row>
    <row r="47" spans="1:10" x14ac:dyDescent="0.25">
      <c r="F47" t="s">
        <v>76</v>
      </c>
    </row>
  </sheetData>
  <mergeCells count="4">
    <mergeCell ref="A1:K1"/>
    <mergeCell ref="A2:K2"/>
    <mergeCell ref="A3:K3"/>
    <mergeCell ref="B13:E13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47A6C-8BE1-473A-A7A1-D6F7D7215A3F}">
  <dimension ref="A1:N95"/>
  <sheetViews>
    <sheetView topLeftCell="A63" zoomScale="170" zoomScaleNormal="170" workbookViewId="0">
      <selection activeCell="E96" sqref="E96"/>
    </sheetView>
  </sheetViews>
  <sheetFormatPr baseColWidth="10" defaultRowHeight="15" x14ac:dyDescent="0.25"/>
  <cols>
    <col min="1" max="1" width="14.42578125" customWidth="1"/>
    <col min="4" max="5" width="13" bestFit="1" customWidth="1"/>
    <col min="6" max="6" width="8" customWidth="1"/>
    <col min="8" max="8" width="14.42578125" bestFit="1" customWidth="1"/>
    <col min="9" max="9" width="21.42578125" bestFit="1" customWidth="1"/>
  </cols>
  <sheetData>
    <row r="1" spans="1:14" x14ac:dyDescent="0.25">
      <c r="A1" s="31"/>
      <c r="B1" s="74" t="s">
        <v>14</v>
      </c>
      <c r="C1" s="74"/>
      <c r="D1" s="74"/>
      <c r="E1" s="74"/>
    </row>
    <row r="2" spans="1:14" x14ac:dyDescent="0.25">
      <c r="A2" s="2" t="s">
        <v>5</v>
      </c>
      <c r="B2" s="4" t="s">
        <v>10</v>
      </c>
      <c r="C2" s="4" t="s">
        <v>11</v>
      </c>
      <c r="D2" s="4" t="s">
        <v>12</v>
      </c>
      <c r="E2" s="4" t="s">
        <v>13</v>
      </c>
    </row>
    <row r="3" spans="1:14" x14ac:dyDescent="0.25">
      <c r="A3" s="54" t="s">
        <v>6</v>
      </c>
      <c r="B3" s="1" t="s">
        <v>15</v>
      </c>
      <c r="C3" s="1" t="s">
        <v>19</v>
      </c>
      <c r="D3" s="1" t="s">
        <v>23</v>
      </c>
      <c r="E3" s="1" t="s">
        <v>27</v>
      </c>
    </row>
    <row r="4" spans="1:14" x14ac:dyDescent="0.25">
      <c r="A4" s="54" t="s">
        <v>7</v>
      </c>
      <c r="B4" s="1" t="s">
        <v>16</v>
      </c>
      <c r="C4" s="1" t="s">
        <v>20</v>
      </c>
      <c r="D4" s="1" t="s">
        <v>24</v>
      </c>
      <c r="E4" s="1" t="s">
        <v>28</v>
      </c>
    </row>
    <row r="5" spans="1:14" x14ac:dyDescent="0.25">
      <c r="A5" s="54" t="s">
        <v>8</v>
      </c>
      <c r="B5" s="1" t="s">
        <v>17</v>
      </c>
      <c r="C5" s="1" t="s">
        <v>21</v>
      </c>
      <c r="D5" s="1" t="s">
        <v>25</v>
      </c>
      <c r="E5" s="1" t="s">
        <v>29</v>
      </c>
    </row>
    <row r="6" spans="1:14" x14ac:dyDescent="0.25">
      <c r="A6" s="54" t="s">
        <v>9</v>
      </c>
      <c r="B6" s="1" t="s">
        <v>18</v>
      </c>
      <c r="C6" s="1" t="s">
        <v>22</v>
      </c>
      <c r="D6" s="1" t="s">
        <v>26</v>
      </c>
      <c r="E6" s="1" t="s">
        <v>30</v>
      </c>
    </row>
    <row r="8" spans="1:14" x14ac:dyDescent="0.25">
      <c r="A8" s="42"/>
      <c r="B8" s="75" t="s">
        <v>14</v>
      </c>
      <c r="C8" s="75"/>
      <c r="D8" s="75"/>
      <c r="E8" s="75"/>
    </row>
    <row r="9" spans="1:14" x14ac:dyDescent="0.25">
      <c r="A9" s="54" t="s">
        <v>5</v>
      </c>
      <c r="B9" s="57" t="s">
        <v>10</v>
      </c>
      <c r="C9" s="57" t="s">
        <v>11</v>
      </c>
      <c r="D9" s="57" t="s">
        <v>12</v>
      </c>
      <c r="E9" s="57" t="s">
        <v>13</v>
      </c>
      <c r="F9" s="64" t="s">
        <v>80</v>
      </c>
      <c r="G9" s="64" t="s">
        <v>81</v>
      </c>
      <c r="H9" s="64" t="s">
        <v>148</v>
      </c>
      <c r="I9" s="64"/>
      <c r="J9" s="55" t="s">
        <v>31</v>
      </c>
      <c r="K9" s="55" t="s">
        <v>32</v>
      </c>
      <c r="L9" s="55" t="s">
        <v>33</v>
      </c>
      <c r="M9" s="55" t="s">
        <v>34</v>
      </c>
    </row>
    <row r="10" spans="1:14" x14ac:dyDescent="0.25">
      <c r="A10" s="54" t="s">
        <v>6</v>
      </c>
      <c r="B10" s="1">
        <v>7</v>
      </c>
      <c r="C10" s="1">
        <v>8</v>
      </c>
      <c r="D10" s="1">
        <v>4</v>
      </c>
      <c r="E10" s="1">
        <v>3</v>
      </c>
      <c r="F10" s="45">
        <f>SUM(B10:E10)</f>
        <v>22</v>
      </c>
      <c r="G10" s="45">
        <f>F10^2</f>
        <v>484</v>
      </c>
      <c r="H10" s="1">
        <f>AVERAGE(B10:E10)</f>
        <v>5.5</v>
      </c>
      <c r="I10" s="1"/>
      <c r="J10" s="1">
        <v>3</v>
      </c>
      <c r="K10" s="1">
        <v>4</v>
      </c>
      <c r="L10" s="1">
        <v>7</v>
      </c>
      <c r="M10" s="1">
        <v>8</v>
      </c>
    </row>
    <row r="11" spans="1:14" x14ac:dyDescent="0.25">
      <c r="A11" s="54" t="s">
        <v>7</v>
      </c>
      <c r="B11" s="1">
        <v>15</v>
      </c>
      <c r="C11" s="1">
        <v>16</v>
      </c>
      <c r="D11" s="1">
        <v>18</v>
      </c>
      <c r="E11" s="1">
        <v>23</v>
      </c>
      <c r="F11" s="45">
        <f t="shared" ref="F11:F13" si="0">SUM(B11:E11)</f>
        <v>72</v>
      </c>
      <c r="G11" s="45">
        <f t="shared" ref="G11:G13" si="1">F11^2</f>
        <v>5184</v>
      </c>
      <c r="H11" s="1">
        <f t="shared" ref="H11:H13" si="2">AVERAGE(B11:E11)</f>
        <v>18</v>
      </c>
      <c r="I11" s="1"/>
      <c r="J11" s="1">
        <v>16</v>
      </c>
      <c r="K11" s="1">
        <v>15</v>
      </c>
      <c r="L11" s="1">
        <v>18</v>
      </c>
      <c r="M11" s="1">
        <v>23</v>
      </c>
    </row>
    <row r="12" spans="1:14" x14ac:dyDescent="0.25">
      <c r="A12" s="54" t="s">
        <v>8</v>
      </c>
      <c r="B12" s="1">
        <v>18</v>
      </c>
      <c r="C12" s="1">
        <v>12</v>
      </c>
      <c r="D12" s="1">
        <v>12</v>
      </c>
      <c r="E12" s="1">
        <v>10</v>
      </c>
      <c r="F12" s="45">
        <f t="shared" si="0"/>
        <v>52</v>
      </c>
      <c r="G12" s="45">
        <f t="shared" si="1"/>
        <v>2704</v>
      </c>
      <c r="H12" s="1">
        <f t="shared" si="2"/>
        <v>13</v>
      </c>
      <c r="I12" s="1"/>
      <c r="J12" s="1">
        <v>12</v>
      </c>
      <c r="K12" s="1">
        <v>10</v>
      </c>
      <c r="L12" s="1">
        <v>12</v>
      </c>
      <c r="M12" s="1">
        <v>18</v>
      </c>
    </row>
    <row r="13" spans="1:14" x14ac:dyDescent="0.25">
      <c r="A13" s="54" t="s">
        <v>9</v>
      </c>
      <c r="B13" s="1">
        <v>14</v>
      </c>
      <c r="C13" s="1">
        <v>13</v>
      </c>
      <c r="D13" s="1">
        <v>16</v>
      </c>
      <c r="E13" s="1">
        <v>14</v>
      </c>
      <c r="F13" s="45">
        <f t="shared" si="0"/>
        <v>57</v>
      </c>
      <c r="G13" s="45">
        <f t="shared" si="1"/>
        <v>3249</v>
      </c>
      <c r="H13" s="1">
        <f t="shared" si="2"/>
        <v>14.25</v>
      </c>
      <c r="I13" s="49"/>
      <c r="J13" s="49">
        <v>14</v>
      </c>
      <c r="K13" s="49">
        <v>13</v>
      </c>
      <c r="L13" s="49">
        <v>14</v>
      </c>
      <c r="M13" s="49">
        <v>16</v>
      </c>
      <c r="N13" s="42" t="s">
        <v>52</v>
      </c>
    </row>
    <row r="14" spans="1:14" x14ac:dyDescent="0.25">
      <c r="A14" s="64" t="s">
        <v>80</v>
      </c>
      <c r="B14" s="65">
        <f>SUM(B10:B13)</f>
        <v>54</v>
      </c>
      <c r="C14" s="65">
        <f t="shared" ref="C14:E14" si="3">SUM(C10:C13)</f>
        <v>49</v>
      </c>
      <c r="D14" s="65">
        <f t="shared" si="3"/>
        <v>50</v>
      </c>
      <c r="E14" s="65">
        <f t="shared" si="3"/>
        <v>50</v>
      </c>
      <c r="F14" s="10">
        <f t="shared" ref="F14:F15" si="4">SUM(B14:E14)</f>
        <v>203</v>
      </c>
      <c r="G14" s="66">
        <f>SUM(G10:G13)</f>
        <v>11621</v>
      </c>
      <c r="I14" s="67" t="s">
        <v>35</v>
      </c>
      <c r="J14" s="65">
        <f>SUM(J10:J13)</f>
        <v>45</v>
      </c>
      <c r="K14" s="65">
        <f t="shared" ref="K14:M14" si="5">SUM(K10:K13)</f>
        <v>42</v>
      </c>
      <c r="L14" s="65">
        <f t="shared" si="5"/>
        <v>51</v>
      </c>
      <c r="M14" s="65">
        <f t="shared" si="5"/>
        <v>65</v>
      </c>
      <c r="N14" s="48">
        <f>SUM(J14:M14)</f>
        <v>203</v>
      </c>
    </row>
    <row r="15" spans="1:14" x14ac:dyDescent="0.25">
      <c r="A15" s="64" t="s">
        <v>81</v>
      </c>
      <c r="B15" s="1">
        <f>B14^2</f>
        <v>2916</v>
      </c>
      <c r="C15" s="1">
        <f t="shared" ref="C15:E15" si="6">C14^2</f>
        <v>2401</v>
      </c>
      <c r="D15" s="1">
        <f t="shared" si="6"/>
        <v>2500</v>
      </c>
      <c r="E15" s="1">
        <f t="shared" si="6"/>
        <v>2500</v>
      </c>
      <c r="F15" s="10">
        <f t="shared" si="4"/>
        <v>10317</v>
      </c>
      <c r="G15" s="53"/>
      <c r="I15" s="67" t="s">
        <v>118</v>
      </c>
      <c r="J15" s="65">
        <f>J14^2</f>
        <v>2025</v>
      </c>
      <c r="K15" s="65">
        <f t="shared" ref="K15:M15" si="7">K14^2</f>
        <v>1764</v>
      </c>
      <c r="L15" s="65">
        <f t="shared" si="7"/>
        <v>2601</v>
      </c>
      <c r="M15" s="65">
        <f t="shared" si="7"/>
        <v>4225</v>
      </c>
      <c r="N15" s="48">
        <f>SUM(J15:M15)</f>
        <v>10615</v>
      </c>
    </row>
    <row r="16" spans="1:14" x14ac:dyDescent="0.25">
      <c r="A16" s="64" t="s">
        <v>117</v>
      </c>
      <c r="B16" s="1">
        <f>SUMSQ(B10:B13)</f>
        <v>794</v>
      </c>
      <c r="C16" s="1">
        <f t="shared" ref="C16:E16" si="8">SUMSQ(C10:C13)</f>
        <v>633</v>
      </c>
      <c r="D16" s="1">
        <f t="shared" si="8"/>
        <v>740</v>
      </c>
      <c r="E16" s="1">
        <f t="shared" si="8"/>
        <v>834</v>
      </c>
      <c r="F16" s="10">
        <f>SUM(B16:E16)</f>
        <v>3001</v>
      </c>
      <c r="G16" s="53"/>
      <c r="I16" t="s">
        <v>148</v>
      </c>
      <c r="J16" s="45">
        <f>AVERAGE(J10:J13)</f>
        <v>11.25</v>
      </c>
      <c r="K16" s="45">
        <f t="shared" ref="K16:M16" si="9">AVERAGE(K10:K13)</f>
        <v>10.5</v>
      </c>
      <c r="L16" s="45">
        <f t="shared" si="9"/>
        <v>12.75</v>
      </c>
      <c r="M16" s="45">
        <f t="shared" si="9"/>
        <v>16.25</v>
      </c>
    </row>
    <row r="18" spans="1:6" x14ac:dyDescent="0.25">
      <c r="A18" s="68" t="s">
        <v>37</v>
      </c>
      <c r="B18">
        <f>F16-F14^2/16</f>
        <v>425.4375</v>
      </c>
    </row>
    <row r="19" spans="1:6" x14ac:dyDescent="0.25">
      <c r="A19" s="68" t="s">
        <v>38</v>
      </c>
      <c r="B19">
        <f>G14/4-F14^2/16</f>
        <v>329.6875</v>
      </c>
    </row>
    <row r="20" spans="1:6" x14ac:dyDescent="0.25">
      <c r="A20" s="68" t="s">
        <v>39</v>
      </c>
      <c r="B20">
        <f>F15/4-F14^2/16</f>
        <v>3.6875</v>
      </c>
    </row>
    <row r="21" spans="1:6" x14ac:dyDescent="0.25">
      <c r="A21" s="68" t="s">
        <v>41</v>
      </c>
      <c r="B21">
        <f>N15/4-N14^2/16</f>
        <v>78.1875</v>
      </c>
    </row>
    <row r="22" spans="1:6" x14ac:dyDescent="0.25">
      <c r="A22" s="68" t="s">
        <v>40</v>
      </c>
      <c r="B22">
        <f>B18-B19-B20-B21</f>
        <v>13.875</v>
      </c>
    </row>
    <row r="24" spans="1:6" x14ac:dyDescent="0.25">
      <c r="A24" s="68" t="s">
        <v>119</v>
      </c>
    </row>
    <row r="25" spans="1:6" x14ac:dyDescent="0.25">
      <c r="A25" s="1" t="s">
        <v>43</v>
      </c>
      <c r="B25" s="1" t="s">
        <v>44</v>
      </c>
      <c r="C25" s="1" t="s">
        <v>45</v>
      </c>
      <c r="D25" s="1" t="s">
        <v>46</v>
      </c>
      <c r="E25" s="1" t="s">
        <v>47</v>
      </c>
      <c r="F25" s="57" t="s">
        <v>120</v>
      </c>
    </row>
    <row r="26" spans="1:6" x14ac:dyDescent="0.25">
      <c r="A26" s="45" t="s">
        <v>5</v>
      </c>
      <c r="B26" s="1">
        <f>B19</f>
        <v>329.6875</v>
      </c>
      <c r="C26" s="1">
        <v>3</v>
      </c>
      <c r="D26" s="45">
        <f>B26/C26</f>
        <v>109.89583333333333</v>
      </c>
      <c r="E26" s="45">
        <f>D26/$D$29</f>
        <v>47.522522522522522</v>
      </c>
      <c r="F26" s="76">
        <f>_xlfn.F.INV.RT(0.05,3,6)</f>
        <v>4.7570626630894131</v>
      </c>
    </row>
    <row r="27" spans="1:6" x14ac:dyDescent="0.25">
      <c r="A27" s="45" t="s">
        <v>14</v>
      </c>
      <c r="B27" s="1">
        <f>B20</f>
        <v>3.6875</v>
      </c>
      <c r="C27" s="1">
        <v>3</v>
      </c>
      <c r="D27" s="45">
        <f t="shared" ref="D27:D29" si="10">B27/C27</f>
        <v>1.2291666666666667</v>
      </c>
      <c r="E27" s="45">
        <f t="shared" ref="E27:E28" si="11">D27/$D$29</f>
        <v>0.53153153153153154</v>
      </c>
      <c r="F27" s="77"/>
    </row>
    <row r="28" spans="1:6" x14ac:dyDescent="0.25">
      <c r="A28" s="45" t="s">
        <v>121</v>
      </c>
      <c r="B28" s="1">
        <f>B21</f>
        <v>78.1875</v>
      </c>
      <c r="C28" s="1">
        <v>3</v>
      </c>
      <c r="D28" s="45">
        <f t="shared" si="10"/>
        <v>26.0625</v>
      </c>
      <c r="E28" s="45">
        <f t="shared" si="11"/>
        <v>11.27027027027027</v>
      </c>
      <c r="F28" s="78"/>
    </row>
    <row r="29" spans="1:6" x14ac:dyDescent="0.25">
      <c r="A29" s="45" t="s">
        <v>51</v>
      </c>
      <c r="B29" s="1">
        <f>B22</f>
        <v>13.875</v>
      </c>
      <c r="C29" s="1">
        <v>6</v>
      </c>
      <c r="D29" s="45">
        <f t="shared" si="10"/>
        <v>2.3125</v>
      </c>
      <c r="E29" s="69"/>
      <c r="F29" s="69"/>
    </row>
    <row r="30" spans="1:6" x14ac:dyDescent="0.25">
      <c r="A30" s="35" t="s">
        <v>52</v>
      </c>
      <c r="B30" s="35">
        <f>SUM(B26:B29)</f>
        <v>425.4375</v>
      </c>
      <c r="C30" s="35">
        <v>15</v>
      </c>
      <c r="D30" s="69"/>
      <c r="E30" s="69"/>
    </row>
    <row r="32" spans="1:6" x14ac:dyDescent="0.25">
      <c r="A32" s="70" t="s">
        <v>122</v>
      </c>
    </row>
    <row r="33" spans="1:9" x14ac:dyDescent="0.25">
      <c r="A33" t="s">
        <v>123</v>
      </c>
    </row>
    <row r="34" spans="1:9" x14ac:dyDescent="0.25">
      <c r="A34" t="s">
        <v>124</v>
      </c>
    </row>
    <row r="35" spans="1:9" x14ac:dyDescent="0.25">
      <c r="A35" t="s">
        <v>125</v>
      </c>
    </row>
    <row r="37" spans="1:9" x14ac:dyDescent="0.25">
      <c r="A37" t="s">
        <v>126</v>
      </c>
    </row>
    <row r="39" spans="1:9" x14ac:dyDescent="0.25">
      <c r="A39" t="s">
        <v>127</v>
      </c>
      <c r="B39">
        <f>_xlfn.T.INV.2T(0.05,6)</f>
        <v>2.4469118511449697</v>
      </c>
    </row>
    <row r="41" spans="1:9" x14ac:dyDescent="0.25">
      <c r="A41" t="s">
        <v>128</v>
      </c>
      <c r="B41">
        <f>B39*SQRT(2*D29/4)</f>
        <v>2.6311414554163024</v>
      </c>
    </row>
    <row r="43" spans="1:9" ht="30" x14ac:dyDescent="0.25">
      <c r="A43" s="42" t="s">
        <v>129</v>
      </c>
      <c r="B43" s="42" t="s">
        <v>147</v>
      </c>
      <c r="D43" s="71" t="s">
        <v>149</v>
      </c>
      <c r="E43" s="71" t="s">
        <v>150</v>
      </c>
      <c r="F43" s="72"/>
      <c r="G43" s="72" t="s">
        <v>128</v>
      </c>
      <c r="H43" s="72" t="s">
        <v>151</v>
      </c>
      <c r="I43" s="72" t="s">
        <v>122</v>
      </c>
    </row>
    <row r="44" spans="1:9" x14ac:dyDescent="0.25">
      <c r="A44" s="42" t="s">
        <v>130</v>
      </c>
      <c r="B44" s="42">
        <v>5.5</v>
      </c>
      <c r="D44" s="1" t="s">
        <v>152</v>
      </c>
      <c r="E44" s="1">
        <f>ABS($B$44-B45)</f>
        <v>12.5</v>
      </c>
      <c r="F44" s="1" t="s">
        <v>158</v>
      </c>
      <c r="G44" s="45">
        <f>B41</f>
        <v>2.6311414554163024</v>
      </c>
      <c r="H44" s="45" t="s">
        <v>160</v>
      </c>
      <c r="I44" s="45" t="s">
        <v>162</v>
      </c>
    </row>
    <row r="45" spans="1:9" x14ac:dyDescent="0.25">
      <c r="A45" s="42" t="s">
        <v>131</v>
      </c>
      <c r="B45" s="42">
        <v>18</v>
      </c>
      <c r="D45" s="1" t="s">
        <v>153</v>
      </c>
      <c r="E45" s="1">
        <f t="shared" ref="E45:E46" si="12">ABS($B$44-B46)</f>
        <v>7.5</v>
      </c>
      <c r="F45" s="1" t="s">
        <v>158</v>
      </c>
      <c r="G45" s="45">
        <v>2.6311414554163024</v>
      </c>
      <c r="H45" s="45" t="s">
        <v>160</v>
      </c>
      <c r="I45" s="45" t="s">
        <v>163</v>
      </c>
    </row>
    <row r="46" spans="1:9" x14ac:dyDescent="0.25">
      <c r="A46" s="42" t="s">
        <v>132</v>
      </c>
      <c r="B46" s="42">
        <v>13</v>
      </c>
      <c r="D46" s="1" t="s">
        <v>154</v>
      </c>
      <c r="E46" s="1">
        <f t="shared" si="12"/>
        <v>8.75</v>
      </c>
      <c r="F46" s="1" t="s">
        <v>158</v>
      </c>
      <c r="G46" s="45">
        <v>2.6311414554163024</v>
      </c>
      <c r="H46" s="45" t="s">
        <v>160</v>
      </c>
      <c r="I46" s="45" t="s">
        <v>164</v>
      </c>
    </row>
    <row r="47" spans="1:9" x14ac:dyDescent="0.25">
      <c r="A47" s="42" t="s">
        <v>133</v>
      </c>
      <c r="B47" s="42">
        <v>14.25</v>
      </c>
      <c r="D47" s="1" t="s">
        <v>155</v>
      </c>
      <c r="E47" s="1">
        <f>ABS($B$45-B46)</f>
        <v>5</v>
      </c>
      <c r="F47" s="1" t="s">
        <v>158</v>
      </c>
      <c r="G47" s="45">
        <v>2.6311414554163024</v>
      </c>
      <c r="H47" s="45" t="s">
        <v>160</v>
      </c>
      <c r="I47" s="45" t="s">
        <v>165</v>
      </c>
    </row>
    <row r="48" spans="1:9" x14ac:dyDescent="0.25">
      <c r="A48" s="70" t="s">
        <v>134</v>
      </c>
      <c r="D48" s="1" t="s">
        <v>156</v>
      </c>
      <c r="E48" s="1">
        <f>ABS($B$45-B47)</f>
        <v>3.75</v>
      </c>
      <c r="F48" s="1" t="s">
        <v>158</v>
      </c>
      <c r="G48" s="45">
        <v>2.6311414554163024</v>
      </c>
      <c r="H48" s="45" t="s">
        <v>160</v>
      </c>
      <c r="I48" s="45" t="s">
        <v>166</v>
      </c>
    </row>
    <row r="49" spans="1:9" x14ac:dyDescent="0.25">
      <c r="A49" t="s">
        <v>135</v>
      </c>
      <c r="B49" t="s">
        <v>141</v>
      </c>
      <c r="D49" s="1" t="s">
        <v>157</v>
      </c>
      <c r="E49" s="1">
        <f>ABS(B46-B47)</f>
        <v>1.25</v>
      </c>
      <c r="F49" s="1" t="s">
        <v>159</v>
      </c>
      <c r="G49" s="45">
        <v>2.6311414554163024</v>
      </c>
      <c r="H49" s="45" t="s">
        <v>161</v>
      </c>
      <c r="I49" s="45" t="s">
        <v>167</v>
      </c>
    </row>
    <row r="50" spans="1:9" x14ac:dyDescent="0.25">
      <c r="A50" t="s">
        <v>136</v>
      </c>
      <c r="B50" t="s">
        <v>142</v>
      </c>
    </row>
    <row r="51" spans="1:9" x14ac:dyDescent="0.25">
      <c r="A51" t="s">
        <v>138</v>
      </c>
      <c r="B51" t="s">
        <v>143</v>
      </c>
    </row>
    <row r="52" spans="1:9" x14ac:dyDescent="0.25">
      <c r="A52" t="s">
        <v>137</v>
      </c>
      <c r="B52" t="s">
        <v>144</v>
      </c>
    </row>
    <row r="53" spans="1:9" x14ac:dyDescent="0.25">
      <c r="A53" t="s">
        <v>139</v>
      </c>
      <c r="B53" t="s">
        <v>145</v>
      </c>
    </row>
    <row r="54" spans="1:9" x14ac:dyDescent="0.25">
      <c r="A54" t="s">
        <v>140</v>
      </c>
      <c r="B54" t="s">
        <v>146</v>
      </c>
    </row>
    <row r="56" spans="1:9" x14ac:dyDescent="0.25">
      <c r="A56" t="s">
        <v>168</v>
      </c>
    </row>
    <row r="58" spans="1:9" x14ac:dyDescent="0.25">
      <c r="A58" t="s">
        <v>127</v>
      </c>
      <c r="B58">
        <f>_xlfn.T.INV.2T(0.05,6)</f>
        <v>2.4469118511449697</v>
      </c>
    </row>
    <row r="59" spans="1:9" x14ac:dyDescent="0.25">
      <c r="A59" s="56" t="s">
        <v>169</v>
      </c>
      <c r="B59" s="56">
        <f>B58*SQRT(D29/4)</f>
        <v>1.8604979653859095</v>
      </c>
    </row>
    <row r="61" spans="1:9" x14ac:dyDescent="0.25">
      <c r="B61" s="1" t="s">
        <v>6</v>
      </c>
      <c r="C61" s="1" t="s">
        <v>7</v>
      </c>
      <c r="D61" s="1" t="s">
        <v>8</v>
      </c>
      <c r="E61" s="1" t="s">
        <v>9</v>
      </c>
    </row>
    <row r="62" spans="1:9" x14ac:dyDescent="0.25">
      <c r="A62" s="1" t="s">
        <v>170</v>
      </c>
      <c r="B62" s="16">
        <f>B63+$B$59</f>
        <v>7.3604979653859095</v>
      </c>
      <c r="C62" s="16">
        <f t="shared" ref="C62:E62" si="13">C63+$B$59</f>
        <v>19.86049796538591</v>
      </c>
      <c r="D62" s="16">
        <f t="shared" si="13"/>
        <v>14.86049796538591</v>
      </c>
      <c r="E62" s="16">
        <f t="shared" si="13"/>
        <v>16.11049796538591</v>
      </c>
    </row>
    <row r="63" spans="1:9" x14ac:dyDescent="0.25">
      <c r="A63" s="1" t="s">
        <v>171</v>
      </c>
      <c r="B63" s="1">
        <v>5.5</v>
      </c>
      <c r="C63" s="1">
        <v>18</v>
      </c>
      <c r="D63" s="1">
        <v>13</v>
      </c>
      <c r="E63" s="1">
        <v>14.25</v>
      </c>
    </row>
    <row r="64" spans="1:9" x14ac:dyDescent="0.25">
      <c r="A64" s="1" t="s">
        <v>172</v>
      </c>
      <c r="B64" s="16">
        <f>B63-$B$59</f>
        <v>3.6395020346140905</v>
      </c>
      <c r="C64" s="16">
        <f t="shared" ref="C64:E64" si="14">C63-$B$59</f>
        <v>16.13950203461409</v>
      </c>
      <c r="D64" s="16">
        <f t="shared" si="14"/>
        <v>11.13950203461409</v>
      </c>
      <c r="E64" s="16">
        <f t="shared" si="14"/>
        <v>12.38950203461409</v>
      </c>
    </row>
    <row r="66" spans="1:9" x14ac:dyDescent="0.25">
      <c r="F66" t="s">
        <v>173</v>
      </c>
    </row>
    <row r="67" spans="1:9" x14ac:dyDescent="0.25">
      <c r="F67" t="s">
        <v>208</v>
      </c>
    </row>
    <row r="69" spans="1:9" ht="30" x14ac:dyDescent="0.25">
      <c r="A69" s="42" t="s">
        <v>174</v>
      </c>
      <c r="B69" s="42" t="s">
        <v>147</v>
      </c>
      <c r="D69" s="71" t="s">
        <v>149</v>
      </c>
      <c r="E69" s="71" t="s">
        <v>150</v>
      </c>
      <c r="F69" s="72"/>
      <c r="G69" s="72" t="s">
        <v>128</v>
      </c>
      <c r="H69" s="72" t="s">
        <v>151</v>
      </c>
      <c r="I69" s="72" t="s">
        <v>122</v>
      </c>
    </row>
    <row r="70" spans="1:9" x14ac:dyDescent="0.25">
      <c r="A70" s="42" t="s">
        <v>175</v>
      </c>
      <c r="B70" s="42">
        <v>11.25</v>
      </c>
      <c r="D70" s="1" t="s">
        <v>193</v>
      </c>
      <c r="E70" s="1">
        <f>ABS($B$70-B71)</f>
        <v>0.75</v>
      </c>
      <c r="F70" s="1" t="s">
        <v>159</v>
      </c>
      <c r="G70" s="45">
        <v>2.6311414554163024</v>
      </c>
      <c r="H70" s="45" t="s">
        <v>191</v>
      </c>
      <c r="I70" s="45" t="s">
        <v>199</v>
      </c>
    </row>
    <row r="71" spans="1:9" x14ac:dyDescent="0.25">
      <c r="A71" s="42" t="s">
        <v>176</v>
      </c>
      <c r="B71" s="42">
        <v>10.5</v>
      </c>
      <c r="D71" s="1" t="s">
        <v>194</v>
      </c>
      <c r="E71" s="1">
        <f t="shared" ref="E71:E72" si="15">ABS($B$70-B72)</f>
        <v>1.5</v>
      </c>
      <c r="F71" s="1" t="s">
        <v>159</v>
      </c>
      <c r="G71" s="45">
        <v>2.6311414554163024</v>
      </c>
      <c r="H71" s="45" t="s">
        <v>191</v>
      </c>
      <c r="I71" s="45" t="s">
        <v>201</v>
      </c>
    </row>
    <row r="72" spans="1:9" x14ac:dyDescent="0.25">
      <c r="A72" s="42" t="s">
        <v>177</v>
      </c>
      <c r="B72" s="42">
        <v>12.75</v>
      </c>
      <c r="D72" s="1" t="s">
        <v>195</v>
      </c>
      <c r="E72" s="1">
        <f t="shared" si="15"/>
        <v>5</v>
      </c>
      <c r="F72" s="1" t="s">
        <v>158</v>
      </c>
      <c r="G72" s="45">
        <v>2.6311414554163024</v>
      </c>
      <c r="H72" s="45" t="s">
        <v>192</v>
      </c>
      <c r="I72" s="45" t="s">
        <v>202</v>
      </c>
    </row>
    <row r="73" spans="1:9" x14ac:dyDescent="0.25">
      <c r="A73" s="42" t="s">
        <v>178</v>
      </c>
      <c r="B73" s="42">
        <v>16.25</v>
      </c>
      <c r="D73" s="1" t="s">
        <v>196</v>
      </c>
      <c r="E73" s="1">
        <f>ABS($B$71-B72)</f>
        <v>2.25</v>
      </c>
      <c r="F73" s="1" t="s">
        <v>159</v>
      </c>
      <c r="G73" s="45">
        <v>2.6311414554163024</v>
      </c>
      <c r="H73" s="45" t="s">
        <v>191</v>
      </c>
      <c r="I73" s="45" t="s">
        <v>200</v>
      </c>
    </row>
    <row r="74" spans="1:9" x14ac:dyDescent="0.25">
      <c r="A74" s="70" t="s">
        <v>134</v>
      </c>
      <c r="D74" s="1" t="s">
        <v>197</v>
      </c>
      <c r="E74" s="1">
        <f>ABS($B$71-B73)</f>
        <v>5.75</v>
      </c>
      <c r="F74" s="1" t="s">
        <v>158</v>
      </c>
      <c r="G74" s="45">
        <v>2.6311414554163024</v>
      </c>
      <c r="H74" s="45" t="s">
        <v>192</v>
      </c>
      <c r="I74" s="45" t="s">
        <v>203</v>
      </c>
    </row>
    <row r="75" spans="1:9" x14ac:dyDescent="0.25">
      <c r="A75" t="s">
        <v>179</v>
      </c>
      <c r="B75" t="s">
        <v>185</v>
      </c>
      <c r="D75" s="1" t="s">
        <v>198</v>
      </c>
      <c r="E75" s="1">
        <f>ABS(B72-B73)</f>
        <v>3.5</v>
      </c>
      <c r="F75" s="1" t="s">
        <v>158</v>
      </c>
      <c r="G75" s="45">
        <v>2.6311414554163024</v>
      </c>
      <c r="H75" s="45" t="s">
        <v>192</v>
      </c>
      <c r="I75" s="45" t="s">
        <v>204</v>
      </c>
    </row>
    <row r="76" spans="1:9" x14ac:dyDescent="0.25">
      <c r="A76" t="s">
        <v>180</v>
      </c>
      <c r="B76" t="s">
        <v>186</v>
      </c>
    </row>
    <row r="77" spans="1:9" x14ac:dyDescent="0.25">
      <c r="A77" t="s">
        <v>181</v>
      </c>
      <c r="B77" t="s">
        <v>187</v>
      </c>
    </row>
    <row r="78" spans="1:9" x14ac:dyDescent="0.25">
      <c r="A78" t="s">
        <v>182</v>
      </c>
      <c r="B78" t="s">
        <v>188</v>
      </c>
    </row>
    <row r="79" spans="1:9" x14ac:dyDescent="0.25">
      <c r="A79" t="s">
        <v>183</v>
      </c>
      <c r="B79" t="s">
        <v>189</v>
      </c>
    </row>
    <row r="80" spans="1:9" x14ac:dyDescent="0.25">
      <c r="A80" t="s">
        <v>184</v>
      </c>
      <c r="B80" t="s">
        <v>190</v>
      </c>
    </row>
    <row r="82" spans="1:6" x14ac:dyDescent="0.25">
      <c r="A82" t="s">
        <v>168</v>
      </c>
    </row>
    <row r="84" spans="1:6" x14ac:dyDescent="0.25">
      <c r="A84" t="s">
        <v>127</v>
      </c>
      <c r="B84">
        <f>_xlfn.T.INV.2T(0.05,6)</f>
        <v>2.4469118511449697</v>
      </c>
    </row>
    <row r="85" spans="1:6" x14ac:dyDescent="0.25">
      <c r="A85" s="56" t="s">
        <v>169</v>
      </c>
      <c r="B85" s="56">
        <v>1.8604979653859095</v>
      </c>
    </row>
    <row r="87" spans="1:6" x14ac:dyDescent="0.25">
      <c r="B87" s="1" t="s">
        <v>31</v>
      </c>
      <c r="C87" s="1" t="s">
        <v>32</v>
      </c>
      <c r="D87" s="1" t="s">
        <v>33</v>
      </c>
      <c r="E87" s="1" t="s">
        <v>34</v>
      </c>
    </row>
    <row r="88" spans="1:6" x14ac:dyDescent="0.25">
      <c r="A88" s="1" t="s">
        <v>170</v>
      </c>
      <c r="B88" s="16">
        <f>B89+$B$85</f>
        <v>13.11049796538591</v>
      </c>
      <c r="C88" s="16">
        <f t="shared" ref="C88:E88" si="16">C89+$B$85</f>
        <v>12.36049796538591</v>
      </c>
      <c r="D88" s="16">
        <f t="shared" si="16"/>
        <v>14.61049796538591</v>
      </c>
      <c r="E88" s="16">
        <f t="shared" si="16"/>
        <v>18.11049796538591</v>
      </c>
    </row>
    <row r="89" spans="1:6" x14ac:dyDescent="0.25">
      <c r="A89" s="1" t="s">
        <v>171</v>
      </c>
      <c r="B89" s="1">
        <v>11.25</v>
      </c>
      <c r="C89" s="1">
        <v>10.5</v>
      </c>
      <c r="D89" s="1">
        <v>12.75</v>
      </c>
      <c r="E89" s="1">
        <v>16.25</v>
      </c>
    </row>
    <row r="90" spans="1:6" x14ac:dyDescent="0.25">
      <c r="A90" s="1" t="s">
        <v>172</v>
      </c>
      <c r="B90" s="16">
        <f>B89-$B$85</f>
        <v>9.3895020346140896</v>
      </c>
      <c r="C90" s="16">
        <f t="shared" ref="C90:E90" si="17">C89-$B$85</f>
        <v>8.6395020346140896</v>
      </c>
      <c r="D90" s="16">
        <f t="shared" si="17"/>
        <v>10.88950203461409</v>
      </c>
      <c r="E90" s="16">
        <f t="shared" si="17"/>
        <v>14.38950203461409</v>
      </c>
    </row>
    <row r="92" spans="1:6" x14ac:dyDescent="0.25">
      <c r="F92" t="s">
        <v>205</v>
      </c>
    </row>
    <row r="93" spans="1:6" x14ac:dyDescent="0.25">
      <c r="F93" t="s">
        <v>206</v>
      </c>
    </row>
    <row r="94" spans="1:6" x14ac:dyDescent="0.25">
      <c r="A94" t="s">
        <v>209</v>
      </c>
    </row>
    <row r="95" spans="1:6" x14ac:dyDescent="0.25">
      <c r="A95" t="s">
        <v>207</v>
      </c>
    </row>
  </sheetData>
  <mergeCells count="3">
    <mergeCell ref="B1:E1"/>
    <mergeCell ref="B8:E8"/>
    <mergeCell ref="F26:F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FCE49-7426-4780-84BD-85388ACEEF0A}">
  <dimension ref="A1:M95"/>
  <sheetViews>
    <sheetView topLeftCell="A30" zoomScale="110" zoomScaleNormal="110" workbookViewId="0">
      <selection activeCell="D24" sqref="D24"/>
    </sheetView>
  </sheetViews>
  <sheetFormatPr baseColWidth="10" defaultRowHeight="15" x14ac:dyDescent="0.25"/>
  <cols>
    <col min="1" max="1" width="14.28515625" customWidth="1"/>
    <col min="2" max="2" width="12.7109375" bestFit="1" customWidth="1"/>
    <col min="6" max="6" width="9.7109375" customWidth="1"/>
    <col min="7" max="7" width="9.5703125" customWidth="1"/>
  </cols>
  <sheetData>
    <row r="1" spans="1:13" x14ac:dyDescent="0.25">
      <c r="A1" s="3"/>
      <c r="B1" s="79" t="s">
        <v>14</v>
      </c>
      <c r="C1" s="79"/>
      <c r="D1" s="79"/>
      <c r="E1" s="79"/>
    </row>
    <row r="2" spans="1:13" x14ac:dyDescent="0.25">
      <c r="A2" s="3" t="s">
        <v>5</v>
      </c>
      <c r="B2" s="3" t="s">
        <v>10</v>
      </c>
      <c r="C2" s="3" t="s">
        <v>11</v>
      </c>
      <c r="D2" s="3" t="s">
        <v>12</v>
      </c>
      <c r="E2" s="3" t="s">
        <v>13</v>
      </c>
    </row>
    <row r="3" spans="1:13" x14ac:dyDescent="0.25">
      <c r="A3" s="35" t="s">
        <v>6</v>
      </c>
      <c r="B3" s="1" t="s">
        <v>15</v>
      </c>
      <c r="C3" s="1" t="s">
        <v>19</v>
      </c>
      <c r="D3" s="1" t="s">
        <v>23</v>
      </c>
      <c r="E3" s="1" t="s">
        <v>27</v>
      </c>
    </row>
    <row r="4" spans="1:13" x14ac:dyDescent="0.25">
      <c r="A4" s="35" t="s">
        <v>7</v>
      </c>
      <c r="B4" s="1" t="s">
        <v>16</v>
      </c>
      <c r="C4" s="1" t="s">
        <v>20</v>
      </c>
      <c r="D4" s="1" t="s">
        <v>24</v>
      </c>
      <c r="E4" s="1" t="s">
        <v>28</v>
      </c>
    </row>
    <row r="5" spans="1:13" x14ac:dyDescent="0.25">
      <c r="A5" s="35" t="s">
        <v>8</v>
      </c>
      <c r="B5" s="1" t="s">
        <v>17</v>
      </c>
      <c r="C5" s="1" t="s">
        <v>21</v>
      </c>
      <c r="D5" s="1" t="s">
        <v>25</v>
      </c>
      <c r="E5" s="1" t="s">
        <v>29</v>
      </c>
    </row>
    <row r="6" spans="1:13" x14ac:dyDescent="0.25">
      <c r="A6" s="35" t="s">
        <v>9</v>
      </c>
      <c r="B6" s="1" t="s">
        <v>18</v>
      </c>
      <c r="C6" s="1" t="s">
        <v>22</v>
      </c>
      <c r="D6" s="1" t="s">
        <v>26</v>
      </c>
      <c r="E6" s="1" t="s">
        <v>30</v>
      </c>
    </row>
    <row r="8" spans="1:13" x14ac:dyDescent="0.25">
      <c r="A8" s="1"/>
      <c r="B8" s="80" t="s">
        <v>14</v>
      </c>
      <c r="C8" s="80"/>
      <c r="D8" s="80"/>
      <c r="E8" s="80"/>
    </row>
    <row r="9" spans="1:13" x14ac:dyDescent="0.25">
      <c r="A9" s="6" t="s">
        <v>5</v>
      </c>
      <c r="B9" s="7" t="s">
        <v>10</v>
      </c>
      <c r="C9" s="7" t="s">
        <v>11</v>
      </c>
      <c r="D9" s="7" t="s">
        <v>12</v>
      </c>
      <c r="E9" s="7" t="s">
        <v>13</v>
      </c>
      <c r="F9" s="8"/>
      <c r="G9" s="8"/>
      <c r="I9" s="9" t="s">
        <v>31</v>
      </c>
      <c r="J9" s="9" t="s">
        <v>32</v>
      </c>
      <c r="K9" s="9" t="s">
        <v>33</v>
      </c>
      <c r="L9" s="9" t="s">
        <v>34</v>
      </c>
    </row>
    <row r="10" spans="1:13" x14ac:dyDescent="0.25">
      <c r="A10" s="6" t="s">
        <v>6</v>
      </c>
      <c r="B10" s="1">
        <v>7</v>
      </c>
      <c r="C10" s="1">
        <v>8</v>
      </c>
      <c r="D10" s="1">
        <v>4</v>
      </c>
      <c r="E10" s="1">
        <v>3</v>
      </c>
      <c r="F10" s="5">
        <f>SUM(B10:E10)</f>
        <v>22</v>
      </c>
      <c r="G10" s="1">
        <f>F10^2</f>
        <v>484</v>
      </c>
      <c r="I10" s="1">
        <v>3</v>
      </c>
      <c r="J10" s="1">
        <v>4</v>
      </c>
      <c r="K10" s="1">
        <v>7</v>
      </c>
      <c r="L10" s="1">
        <v>8</v>
      </c>
    </row>
    <row r="11" spans="1:13" x14ac:dyDescent="0.25">
      <c r="A11" s="6" t="s">
        <v>7</v>
      </c>
      <c r="B11" s="1">
        <v>15</v>
      </c>
      <c r="C11" s="1">
        <v>16</v>
      </c>
      <c r="D11" s="1">
        <v>18</v>
      </c>
      <c r="E11" s="1">
        <v>23</v>
      </c>
      <c r="F11" s="5">
        <f t="shared" ref="F11:F13" si="0">SUM(B11:E11)</f>
        <v>72</v>
      </c>
      <c r="G11" s="1">
        <f t="shared" ref="G11:G13" si="1">F11^2</f>
        <v>5184</v>
      </c>
      <c r="I11" s="1">
        <v>16</v>
      </c>
      <c r="J11" s="1">
        <v>15</v>
      </c>
      <c r="K11" s="1">
        <v>18</v>
      </c>
      <c r="L11" s="1">
        <v>23</v>
      </c>
    </row>
    <row r="12" spans="1:13" x14ac:dyDescent="0.25">
      <c r="A12" s="6" t="s">
        <v>8</v>
      </c>
      <c r="B12" s="1">
        <v>18</v>
      </c>
      <c r="C12" s="1">
        <v>12</v>
      </c>
      <c r="D12" s="1">
        <v>12</v>
      </c>
      <c r="E12" s="1">
        <v>10</v>
      </c>
      <c r="F12" s="5">
        <f t="shared" si="0"/>
        <v>52</v>
      </c>
      <c r="G12" s="1">
        <f t="shared" si="1"/>
        <v>2704</v>
      </c>
      <c r="I12" s="1">
        <v>12</v>
      </c>
      <c r="J12" s="1">
        <v>10</v>
      </c>
      <c r="K12" s="1">
        <v>12</v>
      </c>
      <c r="L12" s="1">
        <v>18</v>
      </c>
    </row>
    <row r="13" spans="1:13" x14ac:dyDescent="0.25">
      <c r="A13" s="6" t="s">
        <v>9</v>
      </c>
      <c r="B13" s="1">
        <v>14</v>
      </c>
      <c r="C13" s="1">
        <v>13</v>
      </c>
      <c r="D13" s="1">
        <v>16</v>
      </c>
      <c r="E13" s="1">
        <v>14</v>
      </c>
      <c r="F13" s="5">
        <f t="shared" si="0"/>
        <v>57</v>
      </c>
      <c r="G13" s="1">
        <f t="shared" si="1"/>
        <v>3249</v>
      </c>
      <c r="I13" s="1">
        <v>14</v>
      </c>
      <c r="J13" s="1">
        <v>13</v>
      </c>
      <c r="K13" s="1">
        <v>14</v>
      </c>
      <c r="L13" s="1">
        <v>16</v>
      </c>
      <c r="M13" t="s">
        <v>35</v>
      </c>
    </row>
    <row r="14" spans="1:13" ht="16.5" customHeight="1" x14ac:dyDescent="0.25">
      <c r="B14" s="12">
        <f>SUM(B10:B13)</f>
        <v>54</v>
      </c>
      <c r="C14" s="12">
        <f t="shared" ref="C14:E14" si="2">SUM(C10:C13)</f>
        <v>49</v>
      </c>
      <c r="D14" s="12">
        <f t="shared" si="2"/>
        <v>50</v>
      </c>
      <c r="E14" s="12">
        <f t="shared" si="2"/>
        <v>50</v>
      </c>
      <c r="F14" s="10">
        <f>SUM(B14:E14)</f>
        <v>203</v>
      </c>
      <c r="G14" s="11">
        <f>SUM(G10:G13)</f>
        <v>11621</v>
      </c>
      <c r="I14" s="9">
        <f>SUM(I10:I13)</f>
        <v>45</v>
      </c>
      <c r="J14" s="9">
        <f t="shared" ref="J14:L14" si="3">SUM(J10:J13)</f>
        <v>42</v>
      </c>
      <c r="K14" s="9">
        <f t="shared" si="3"/>
        <v>51</v>
      </c>
      <c r="L14" s="9">
        <f t="shared" si="3"/>
        <v>65</v>
      </c>
      <c r="M14" s="10">
        <f>SUM(I14:L14)</f>
        <v>203</v>
      </c>
    </row>
    <row r="15" spans="1:13" ht="19.7" customHeight="1" x14ac:dyDescent="0.25">
      <c r="B15" s="13">
        <f>B14^2</f>
        <v>2916</v>
      </c>
      <c r="C15" s="13">
        <f t="shared" ref="C15:E15" si="4">C14^2</f>
        <v>2401</v>
      </c>
      <c r="D15" s="13">
        <f t="shared" si="4"/>
        <v>2500</v>
      </c>
      <c r="E15" s="13">
        <f t="shared" si="4"/>
        <v>2500</v>
      </c>
      <c r="F15" s="10">
        <f t="shared" ref="F15:F16" si="5">SUM(B15:E15)</f>
        <v>10317</v>
      </c>
      <c r="I15" s="6">
        <f>I14^2</f>
        <v>2025</v>
      </c>
      <c r="J15" s="6">
        <f t="shared" ref="J15:L15" si="6">J14^2</f>
        <v>1764</v>
      </c>
      <c r="K15" s="6">
        <f t="shared" si="6"/>
        <v>2601</v>
      </c>
      <c r="L15" s="6">
        <f t="shared" si="6"/>
        <v>4225</v>
      </c>
      <c r="M15" s="10">
        <f>SUM(I15:L15)</f>
        <v>10615</v>
      </c>
    </row>
    <row r="16" spans="1:13" ht="18" customHeight="1" x14ac:dyDescent="0.25">
      <c r="B16" s="14">
        <f>SUMSQ(B10:B13)</f>
        <v>794</v>
      </c>
      <c r="C16" s="14">
        <f t="shared" ref="C16:E16" si="7">SUMSQ(C10:C13)</f>
        <v>633</v>
      </c>
      <c r="D16" s="14">
        <f t="shared" si="7"/>
        <v>740</v>
      </c>
      <c r="E16" s="14">
        <f t="shared" si="7"/>
        <v>834</v>
      </c>
      <c r="F16" s="10">
        <f t="shared" si="5"/>
        <v>3001</v>
      </c>
    </row>
    <row r="17" spans="1:6" x14ac:dyDescent="0.25">
      <c r="F17" s="36"/>
    </row>
    <row r="18" spans="1:6" x14ac:dyDescent="0.25">
      <c r="A18" s="15" t="s">
        <v>36</v>
      </c>
      <c r="B18" s="15"/>
      <c r="C18" s="15"/>
      <c r="D18" s="15"/>
    </row>
    <row r="20" spans="1:6" x14ac:dyDescent="0.25">
      <c r="A20" s="45" t="s">
        <v>37</v>
      </c>
      <c r="B20" s="45">
        <f>F16-F14^2/16</f>
        <v>425.4375</v>
      </c>
    </row>
    <row r="21" spans="1:6" x14ac:dyDescent="0.25">
      <c r="A21" s="45" t="s">
        <v>38</v>
      </c>
      <c r="B21" s="45">
        <f>G14/4-F14^2/16</f>
        <v>329.6875</v>
      </c>
    </row>
    <row r="22" spans="1:6" x14ac:dyDescent="0.25">
      <c r="A22" s="45" t="s">
        <v>39</v>
      </c>
      <c r="B22" s="45">
        <f>F15/4-F14^2/16</f>
        <v>3.6875</v>
      </c>
    </row>
    <row r="23" spans="1:6" x14ac:dyDescent="0.25">
      <c r="A23" s="45" t="s">
        <v>41</v>
      </c>
      <c r="B23" s="45">
        <f>M15/4-M14^2/16</f>
        <v>78.1875</v>
      </c>
    </row>
    <row r="24" spans="1:6" x14ac:dyDescent="0.25">
      <c r="A24" s="45" t="s">
        <v>40</v>
      </c>
      <c r="B24" s="45">
        <f>B20-B21-B22-B23</f>
        <v>13.875</v>
      </c>
    </row>
    <row r="26" spans="1:6" x14ac:dyDescent="0.25">
      <c r="A26" t="s">
        <v>42</v>
      </c>
    </row>
    <row r="27" spans="1:6" x14ac:dyDescent="0.25">
      <c r="A27" s="14" t="s">
        <v>43</v>
      </c>
      <c r="B27" s="14" t="s">
        <v>44</v>
      </c>
      <c r="C27" s="14" t="s">
        <v>45</v>
      </c>
      <c r="D27" s="14" t="s">
        <v>46</v>
      </c>
      <c r="E27" s="14" t="s">
        <v>47</v>
      </c>
      <c r="F27" s="14" t="s">
        <v>53</v>
      </c>
    </row>
    <row r="28" spans="1:6" x14ac:dyDescent="0.25">
      <c r="A28" s="1" t="s">
        <v>48</v>
      </c>
      <c r="B28" s="1">
        <v>329.6875</v>
      </c>
      <c r="C28" s="1">
        <v>3</v>
      </c>
      <c r="D28" s="16">
        <f>B28/C28</f>
        <v>109.89583333333333</v>
      </c>
      <c r="E28" s="17">
        <f>D28/$D$31</f>
        <v>47.522522522522522</v>
      </c>
      <c r="F28" s="76">
        <v>4.76</v>
      </c>
    </row>
    <row r="29" spans="1:6" x14ac:dyDescent="0.25">
      <c r="A29" s="1" t="s">
        <v>49</v>
      </c>
      <c r="B29" s="1">
        <v>3.6875</v>
      </c>
      <c r="C29" s="1">
        <v>3</v>
      </c>
      <c r="D29" s="16">
        <f t="shared" ref="D29:D31" si="8">B29/C29</f>
        <v>1.2291666666666667</v>
      </c>
      <c r="E29" s="17">
        <f t="shared" ref="E29:E30" si="9">D29/$D$31</f>
        <v>0.53153153153153154</v>
      </c>
      <c r="F29" s="77"/>
    </row>
    <row r="30" spans="1:6" x14ac:dyDescent="0.25">
      <c r="A30" s="1" t="s">
        <v>50</v>
      </c>
      <c r="B30" s="1">
        <v>78.1875</v>
      </c>
      <c r="C30" s="1">
        <v>3</v>
      </c>
      <c r="D30" s="16">
        <f t="shared" si="8"/>
        <v>26.0625</v>
      </c>
      <c r="E30" s="17">
        <f t="shared" si="9"/>
        <v>11.27027027027027</v>
      </c>
      <c r="F30" s="78"/>
    </row>
    <row r="31" spans="1:6" x14ac:dyDescent="0.25">
      <c r="A31" s="1" t="s">
        <v>51</v>
      </c>
      <c r="B31" s="1">
        <v>13.875</v>
      </c>
      <c r="C31" s="1">
        <v>6</v>
      </c>
      <c r="D31" s="16">
        <f t="shared" si="8"/>
        <v>2.3125</v>
      </c>
      <c r="E31" s="1"/>
    </row>
    <row r="32" spans="1:6" x14ac:dyDescent="0.25">
      <c r="A32" s="14" t="s">
        <v>52</v>
      </c>
      <c r="B32" s="37">
        <f>SUM(B28:B31)</f>
        <v>425.4375</v>
      </c>
      <c r="C32" s="38">
        <v>15</v>
      </c>
      <c r="D32" s="1"/>
      <c r="E32" s="1"/>
    </row>
    <row r="33" spans="1:10" x14ac:dyDescent="0.25">
      <c r="A33" s="36"/>
      <c r="B33" s="42"/>
      <c r="C33" s="42"/>
      <c r="D33" s="42"/>
      <c r="E33" s="42"/>
    </row>
    <row r="34" spans="1:10" x14ac:dyDescent="0.25">
      <c r="A34" s="36" t="s">
        <v>97</v>
      </c>
      <c r="B34" s="42"/>
      <c r="C34" s="42"/>
      <c r="D34" s="42"/>
      <c r="E34" s="42"/>
    </row>
    <row r="35" spans="1:10" x14ac:dyDescent="0.25">
      <c r="A35" s="43" t="s">
        <v>98</v>
      </c>
      <c r="B35" s="42"/>
      <c r="C35" s="42"/>
      <c r="D35" s="42"/>
      <c r="E35" s="42"/>
    </row>
    <row r="36" spans="1:10" x14ac:dyDescent="0.25">
      <c r="A36" s="43" t="s">
        <v>99</v>
      </c>
      <c r="B36" s="43"/>
      <c r="C36" s="43"/>
      <c r="D36" s="43"/>
      <c r="E36" s="43"/>
      <c r="F36" s="43"/>
      <c r="G36" s="43"/>
      <c r="H36" s="43"/>
      <c r="I36" s="25"/>
      <c r="J36" s="25"/>
    </row>
    <row r="37" spans="1:10" x14ac:dyDescent="0.25">
      <c r="A37" s="15" t="s">
        <v>100</v>
      </c>
      <c r="B37" s="15"/>
      <c r="C37" s="15"/>
      <c r="D37" s="15"/>
      <c r="E37" s="15"/>
      <c r="F37" s="15"/>
      <c r="G37" s="15"/>
      <c r="H37" s="15"/>
      <c r="I37" s="15"/>
      <c r="J37" s="25"/>
    </row>
    <row r="38" spans="1:10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</row>
    <row r="39" spans="1:10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</row>
    <row r="40" spans="1:10" x14ac:dyDescent="0.25">
      <c r="A40" s="82"/>
      <c r="B40" s="82"/>
      <c r="C40" s="82"/>
      <c r="D40" s="82"/>
      <c r="E40" s="82"/>
      <c r="F40" s="82"/>
      <c r="G40" s="82"/>
      <c r="H40" s="82"/>
      <c r="I40" s="82"/>
      <c r="J40" s="82"/>
    </row>
    <row r="41" spans="1:10" x14ac:dyDescent="0.25">
      <c r="A41" s="81" t="s">
        <v>65</v>
      </c>
      <c r="B41" s="81"/>
      <c r="C41" s="81"/>
      <c r="D41" s="81"/>
    </row>
    <row r="43" spans="1:10" x14ac:dyDescent="0.25">
      <c r="B43">
        <f>B28/B32</f>
        <v>0.77493756427207283</v>
      </c>
      <c r="D43" s="41" t="s">
        <v>101</v>
      </c>
    </row>
    <row r="46" spans="1:10" x14ac:dyDescent="0.25">
      <c r="B46">
        <f>B29/B32</f>
        <v>8.6675481122374023E-3</v>
      </c>
      <c r="C46" s="46"/>
      <c r="D46" s="41" t="s">
        <v>102</v>
      </c>
    </row>
    <row r="49" spans="2:7" x14ac:dyDescent="0.25">
      <c r="B49">
        <f>B30/B32</f>
        <v>0.18378140149845748</v>
      </c>
      <c r="C49" s="39"/>
      <c r="D49" t="s">
        <v>103</v>
      </c>
    </row>
    <row r="50" spans="2:7" x14ac:dyDescent="0.25">
      <c r="D50" s="41"/>
    </row>
    <row r="53" spans="2:7" x14ac:dyDescent="0.25">
      <c r="C53" s="40"/>
    </row>
    <row r="54" spans="2:7" x14ac:dyDescent="0.25">
      <c r="C54">
        <f>SUM(B43:B49)</f>
        <v>0.96738651388276764</v>
      </c>
      <c r="D54" s="47" t="s">
        <v>104</v>
      </c>
    </row>
    <row r="62" spans="2:7" x14ac:dyDescent="0.25">
      <c r="B62" s="50"/>
      <c r="E62" s="51"/>
      <c r="F62" s="51"/>
    </row>
    <row r="63" spans="2:7" x14ac:dyDescent="0.25">
      <c r="G63" s="42"/>
    </row>
    <row r="64" spans="2:7" x14ac:dyDescent="0.25">
      <c r="G64" s="42"/>
    </row>
    <row r="65" spans="1:9" x14ac:dyDescent="0.25">
      <c r="G65" s="42"/>
    </row>
    <row r="66" spans="1:9" x14ac:dyDescent="0.25">
      <c r="G66" s="42"/>
    </row>
    <row r="67" spans="1:9" x14ac:dyDescent="0.25">
      <c r="G67" s="42"/>
    </row>
    <row r="68" spans="1:9" x14ac:dyDescent="0.25">
      <c r="G68" s="42"/>
    </row>
    <row r="72" spans="1:9" x14ac:dyDescent="0.25">
      <c r="A72" s="42"/>
      <c r="B72" s="42"/>
    </row>
    <row r="73" spans="1:9" x14ac:dyDescent="0.25">
      <c r="A73" s="42"/>
      <c r="B73" s="42"/>
      <c r="E73" s="42"/>
      <c r="F73" s="42"/>
      <c r="G73" s="42"/>
      <c r="H73" s="42"/>
      <c r="I73" s="42"/>
    </row>
    <row r="74" spans="1:9" x14ac:dyDescent="0.25">
      <c r="A74" s="42"/>
      <c r="B74" s="42"/>
      <c r="E74" s="42"/>
      <c r="F74" s="52"/>
      <c r="G74" s="52"/>
      <c r="H74" s="52"/>
      <c r="I74" s="52"/>
    </row>
    <row r="75" spans="1:9" x14ac:dyDescent="0.25">
      <c r="A75" s="42"/>
      <c r="B75" s="42"/>
      <c r="E75" s="42"/>
      <c r="F75" s="42"/>
      <c r="G75" s="42"/>
      <c r="H75" s="42"/>
      <c r="I75" s="42"/>
    </row>
    <row r="76" spans="1:9" x14ac:dyDescent="0.25">
      <c r="E76" s="42"/>
      <c r="F76" s="52"/>
      <c r="G76" s="52"/>
      <c r="H76" s="52"/>
      <c r="I76" s="52"/>
    </row>
    <row r="91" spans="1:6" x14ac:dyDescent="0.25">
      <c r="A91" s="42"/>
      <c r="B91" s="42"/>
      <c r="C91" s="42"/>
      <c r="D91" s="42"/>
      <c r="E91" s="42"/>
      <c r="F91" s="42"/>
    </row>
    <row r="92" spans="1:6" x14ac:dyDescent="0.25">
      <c r="A92" s="42"/>
      <c r="B92" s="42"/>
      <c r="C92" s="42"/>
    </row>
    <row r="93" spans="1:6" x14ac:dyDescent="0.25">
      <c r="A93" s="42"/>
      <c r="B93" s="42"/>
      <c r="C93" s="42"/>
    </row>
    <row r="94" spans="1:6" x14ac:dyDescent="0.25">
      <c r="A94" s="42"/>
      <c r="B94" s="42"/>
      <c r="C94" s="42"/>
    </row>
    <row r="95" spans="1:6" x14ac:dyDescent="0.25">
      <c r="A95" s="42"/>
      <c r="B95" s="42"/>
      <c r="C95" s="42"/>
    </row>
  </sheetData>
  <mergeCells count="5">
    <mergeCell ref="B1:E1"/>
    <mergeCell ref="B8:E8"/>
    <mergeCell ref="A41:D41"/>
    <mergeCell ref="F28:F30"/>
    <mergeCell ref="A40:J40"/>
  </mergeCells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22E94-090E-4802-808A-46E33BE3E0F9}">
  <dimension ref="A1"/>
  <sheetViews>
    <sheetView tabSelected="1" zoomScale="140" zoomScaleNormal="140"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Diseño</vt:lpstr>
      <vt:lpstr>anova1</vt:lpstr>
      <vt:lpstr>Coef_Det</vt:lpstr>
      <vt:lpstr>Tabla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</dc:creator>
  <cp:lastModifiedBy>User</cp:lastModifiedBy>
  <dcterms:created xsi:type="dcterms:W3CDTF">2020-06-30T01:59:50Z</dcterms:created>
  <dcterms:modified xsi:type="dcterms:W3CDTF">2025-06-09T17:59:22Z</dcterms:modified>
</cp:coreProperties>
</file>